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B:\מכרזים\2021\31-21 תקשורת פסיבית אקטיבית\"/>
    </mc:Choice>
  </mc:AlternateContent>
  <xr:revisionPtr revIDLastSave="0" documentId="8_{38658859-C5A0-4453-AB77-7C4AAA5F279E}" xr6:coauthVersionLast="47" xr6:coauthVersionMax="47" xr10:uidLastSave="{00000000-0000-0000-0000-000000000000}"/>
  <workbookProtection workbookAlgorithmName="SHA-512" workbookHashValue="H+JvW/LvPKcf1GsRm1ktMwdFixfDovGk8TWoMwlrZSPYJM7xzStGDwu+15DEv3t1e/97j27Lj59zzCpyOYgw/g==" workbookSaltValue="pr2a4ebPBt87fZN9ExA5NQ==" workbookSpinCount="100000" lockStructure="1"/>
  <bookViews>
    <workbookView xWindow="-110" yWindow="-110" windowWidth="19420" windowHeight="10420" firstSheet="1" activeTab="1" xr2:uid="{38271AAD-D5A4-4726-B181-91E82D3A6D6C}"/>
  </bookViews>
  <sheets>
    <sheet name="יצוא השוואת הצעות" sheetId="10" state="hidden" r:id="rId1"/>
    <sheet name="טופס הצעת מחיר" sheetId="5" r:id="rId2"/>
    <sheet name="גיליון1" sheetId="9" state="hidden" r:id="rId3"/>
    <sheet name="כתב כמויות על פי מקטעים" sheetId="3" state="hidden" r:id="rId4"/>
    <sheet name="כתב כמויות - מלא" sheetId="1" state="hidden" r:id="rId5"/>
    <sheet name="Pivot table" sheetId="8" state="hidden" r:id="rId6"/>
    <sheet name="פסיבי" sheetId="4" state="hidden" r:id="rId7"/>
    <sheet name="טבלאות עזר" sheetId="2" state="hidden" r:id="rId8"/>
  </sheets>
  <definedNames>
    <definedName name="_xlnm._FilterDatabase" localSheetId="1" hidden="1">'טופס הצעת מחיר'!$D$5:$D$181</definedName>
    <definedName name="_xlnm._FilterDatabase" localSheetId="0" hidden="1">'יצוא השוואת הצעות'!$A$2:$H$137</definedName>
    <definedName name="_xlnm._FilterDatabase" localSheetId="6" hidden="1">פסיבי!$A$2:$H$626</definedName>
  </definedNames>
  <calcPr calcId="191029"/>
  <pivotCaches>
    <pivotCache cacheId="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5" l="1"/>
  <c r="M30" i="5" s="1"/>
  <c r="L29" i="5"/>
  <c r="M29" i="5" s="1"/>
  <c r="L28" i="5"/>
  <c r="M28" i="5" s="1"/>
  <c r="L27" i="5"/>
  <c r="M27" i="5" s="1"/>
  <c r="L26" i="5"/>
  <c r="M26" i="5" s="1"/>
  <c r="L25" i="5"/>
  <c r="L24" i="5"/>
  <c r="M24" i="5" s="1"/>
  <c r="L15" i="5"/>
  <c r="M15" i="5" s="1"/>
  <c r="L16" i="5"/>
  <c r="L17" i="5"/>
  <c r="M17" i="5" s="1"/>
  <c r="L18" i="5"/>
  <c r="M18" i="5" s="1"/>
  <c r="L19" i="5"/>
  <c r="M19" i="5" s="1"/>
  <c r="L20" i="5"/>
  <c r="L21" i="5"/>
  <c r="M21" i="5" s="1"/>
  <c r="L22" i="5"/>
  <c r="M22" i="5" s="1"/>
  <c r="L23" i="5"/>
  <c r="M23" i="5" s="1"/>
  <c r="M25" i="5"/>
  <c r="L14" i="5"/>
  <c r="M14" i="5" s="1"/>
  <c r="F19" i="5"/>
  <c r="J60" i="10"/>
  <c r="J61" i="10"/>
  <c r="J62" i="10"/>
  <c r="J63" i="10"/>
  <c r="J45" i="10"/>
  <c r="J46" i="10"/>
  <c r="J47" i="10"/>
  <c r="J48" i="10"/>
  <c r="J49" i="10"/>
  <c r="J50" i="10"/>
  <c r="J51" i="10"/>
  <c r="J52" i="10"/>
  <c r="J53" i="10"/>
  <c r="J54" i="10"/>
  <c r="J55" i="10"/>
  <c r="J56" i="10"/>
  <c r="J57" i="10"/>
  <c r="J58" i="10"/>
  <c r="J59" i="10"/>
  <c r="J34" i="10"/>
  <c r="J35" i="10"/>
  <c r="J36" i="10"/>
  <c r="J37" i="10"/>
  <c r="J38" i="10"/>
  <c r="J39" i="10"/>
  <c r="J40" i="10"/>
  <c r="J41" i="10"/>
  <c r="J42" i="10"/>
  <c r="J43" i="10"/>
  <c r="J44" i="10"/>
  <c r="J33" i="10"/>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94" i="5"/>
  <c r="K126" i="5"/>
  <c r="L126" i="5" s="1"/>
  <c r="K127" i="5"/>
  <c r="L127" i="5" s="1"/>
  <c r="K128" i="5"/>
  <c r="L128" i="5" s="1"/>
  <c r="K129" i="5"/>
  <c r="L129" i="5" s="1"/>
  <c r="K130" i="5"/>
  <c r="L130" i="5" s="1"/>
  <c r="K131" i="5"/>
  <c r="L131" i="5" s="1"/>
  <c r="K132" i="5"/>
  <c r="L132" i="5" s="1"/>
  <c r="K133" i="5"/>
  <c r="L133" i="5" s="1"/>
  <c r="K134" i="5"/>
  <c r="L134" i="5" s="1"/>
  <c r="K135" i="5"/>
  <c r="L135" i="5" s="1"/>
  <c r="K136" i="5"/>
  <c r="L136" i="5" s="1"/>
  <c r="K137" i="5"/>
  <c r="L137" i="5" s="1"/>
  <c r="K125" i="5"/>
  <c r="L125" i="5" s="1"/>
  <c r="K81" i="5"/>
  <c r="L81" i="5" s="1"/>
  <c r="K82" i="5"/>
  <c r="L82" i="5" s="1"/>
  <c r="K83" i="5"/>
  <c r="L83" i="5" s="1"/>
  <c r="K84" i="5"/>
  <c r="L84" i="5" s="1"/>
  <c r="K85" i="5"/>
  <c r="L85" i="5" s="1"/>
  <c r="K86" i="5"/>
  <c r="L86" i="5" s="1"/>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J8" i="10"/>
  <c r="J9" i="10"/>
  <c r="J10" i="10"/>
  <c r="J11" i="10"/>
  <c r="J12" i="10"/>
  <c r="J13" i="10"/>
  <c r="J14" i="10"/>
  <c r="J15" i="10"/>
  <c r="J16" i="10"/>
  <c r="J17" i="10"/>
  <c r="J18" i="10"/>
  <c r="J19" i="10"/>
  <c r="J20" i="10"/>
  <c r="J21" i="10"/>
  <c r="J22" i="10"/>
  <c r="J23" i="10"/>
  <c r="J24" i="10"/>
  <c r="J25" i="10"/>
  <c r="J26" i="10"/>
  <c r="J27" i="10"/>
  <c r="J28" i="10"/>
  <c r="J29" i="10"/>
  <c r="J7" i="10"/>
  <c r="K160" i="5"/>
  <c r="L160" i="5" s="1"/>
  <c r="G8" i="10" l="1"/>
  <c r="K43" i="5"/>
  <c r="K94" i="5"/>
  <c r="K64" i="5"/>
  <c r="L64" i="5" s="1"/>
  <c r="K152" i="5"/>
  <c r="K107" i="5"/>
  <c r="L107" i="5" s="1"/>
  <c r="K108" i="5"/>
  <c r="L108" i="5" s="1"/>
  <c r="K157" i="5" l="1"/>
  <c r="L157" i="5" s="1"/>
  <c r="K158" i="5"/>
  <c r="L158" i="5" s="1"/>
  <c r="K159" i="5"/>
  <c r="L159" i="5" s="1"/>
  <c r="K153" i="5"/>
  <c r="L153" i="5" s="1"/>
  <c r="K154" i="5"/>
  <c r="L154" i="5" s="1"/>
  <c r="K155" i="5"/>
  <c r="L155" i="5" s="1"/>
  <c r="K156" i="5"/>
  <c r="L156" i="5" s="1"/>
  <c r="L152" i="5"/>
  <c r="K120" i="5"/>
  <c r="L120" i="5" s="1"/>
  <c r="K121" i="5"/>
  <c r="L121" i="5" s="1"/>
  <c r="K122" i="5"/>
  <c r="L122" i="5" s="1"/>
  <c r="K123" i="5"/>
  <c r="L123" i="5" s="1"/>
  <c r="K124" i="5"/>
  <c r="L124" i="5" s="1"/>
  <c r="K71" i="5"/>
  <c r="L71" i="5" s="1"/>
  <c r="K72" i="5"/>
  <c r="L72" i="5" s="1"/>
  <c r="K73" i="5"/>
  <c r="L73" i="5" s="1"/>
  <c r="K74" i="5"/>
  <c r="L74" i="5" s="1"/>
  <c r="K75" i="5"/>
  <c r="L75" i="5" s="1"/>
  <c r="K76" i="5"/>
  <c r="L76" i="5" s="1"/>
  <c r="K77" i="5"/>
  <c r="L77" i="5" s="1"/>
  <c r="K78" i="5"/>
  <c r="L78" i="5" s="1"/>
  <c r="K79" i="5"/>
  <c r="L79" i="5" s="1"/>
  <c r="K80" i="5"/>
  <c r="L80" i="5" s="1"/>
  <c r="K70" i="5"/>
  <c r="L70" i="5" s="1"/>
  <c r="K46" i="5"/>
  <c r="L46" i="5" s="1"/>
  <c r="K44" i="5"/>
  <c r="K45" i="5"/>
  <c r="L43" i="5"/>
  <c r="L163" i="5" l="1"/>
  <c r="E173" i="5" s="1"/>
  <c r="F62" i="9" l="1"/>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25" i="9"/>
  <c r="F24" i="9"/>
  <c r="F23" i="9"/>
  <c r="F22" i="9"/>
  <c r="F21" i="9"/>
  <c r="F20" i="9"/>
  <c r="F19" i="9"/>
  <c r="F18" i="9"/>
  <c r="F17" i="9"/>
  <c r="F16" i="9"/>
  <c r="F15" i="9"/>
  <c r="F14" i="9"/>
  <c r="F13" i="9"/>
  <c r="F12" i="9"/>
  <c r="F11" i="9"/>
  <c r="F10" i="9"/>
  <c r="F9" i="9"/>
  <c r="F8" i="9"/>
  <c r="F7" i="9"/>
  <c r="F6" i="9"/>
  <c r="F5" i="9"/>
  <c r="F4" i="9"/>
  <c r="F3" i="9"/>
  <c r="F2" i="9"/>
  <c r="M73" i="4"/>
  <c r="K95" i="5" l="1"/>
  <c r="L95" i="5" s="1"/>
  <c r="L94" i="5"/>
  <c r="K119" i="5"/>
  <c r="L119" i="5" s="1"/>
  <c r="K118" i="5"/>
  <c r="L118" i="5" s="1"/>
  <c r="K117" i="5"/>
  <c r="L117" i="5" s="1"/>
  <c r="K116" i="5"/>
  <c r="L116" i="5" s="1"/>
  <c r="K115" i="5"/>
  <c r="L115" i="5" s="1"/>
  <c r="K114" i="5"/>
  <c r="L114" i="5" s="1"/>
  <c r="K113" i="5"/>
  <c r="L113" i="5" s="1"/>
  <c r="K112" i="5"/>
  <c r="L112" i="5" s="1"/>
  <c r="K111" i="5"/>
  <c r="L111" i="5" s="1"/>
  <c r="K110" i="5"/>
  <c r="L110" i="5" s="1"/>
  <c r="K109" i="5"/>
  <c r="L109" i="5" s="1"/>
  <c r="K106" i="5"/>
  <c r="L106" i="5" s="1"/>
  <c r="K105" i="5"/>
  <c r="L105" i="5" s="1"/>
  <c r="K104" i="5"/>
  <c r="L104" i="5" s="1"/>
  <c r="K103" i="5"/>
  <c r="L103" i="5" s="1"/>
  <c r="K102" i="5"/>
  <c r="L102" i="5" s="1"/>
  <c r="K101" i="5"/>
  <c r="L101" i="5" s="1"/>
  <c r="K100" i="5"/>
  <c r="L100" i="5" s="1"/>
  <c r="K99" i="5"/>
  <c r="L99" i="5" s="1"/>
  <c r="K98" i="5"/>
  <c r="L98" i="5" s="1"/>
  <c r="K97" i="5"/>
  <c r="L97" i="5" s="1"/>
  <c r="K96" i="5"/>
  <c r="L96" i="5" s="1"/>
  <c r="K69" i="5"/>
  <c r="L69" i="5" s="1"/>
  <c r="K68" i="5"/>
  <c r="L68" i="5" s="1"/>
  <c r="K67" i="5"/>
  <c r="L67" i="5" s="1"/>
  <c r="K66" i="5"/>
  <c r="L66" i="5" s="1"/>
  <c r="K65" i="5"/>
  <c r="L65" i="5" s="1"/>
  <c r="K63" i="5"/>
  <c r="L63" i="5" s="1"/>
  <c r="K62" i="5"/>
  <c r="L62" i="5" s="1"/>
  <c r="K61" i="5"/>
  <c r="L61" i="5" s="1"/>
  <c r="K60" i="5"/>
  <c r="L60" i="5" s="1"/>
  <c r="K59" i="5"/>
  <c r="L59" i="5" s="1"/>
  <c r="K58" i="5"/>
  <c r="L58" i="5" s="1"/>
  <c r="K57" i="5"/>
  <c r="L57" i="5" s="1"/>
  <c r="K56" i="5"/>
  <c r="L56" i="5" s="1"/>
  <c r="L45" i="5"/>
  <c r="L44" i="5"/>
  <c r="K42" i="5"/>
  <c r="L42" i="5" s="1"/>
  <c r="F20" i="5"/>
  <c r="M20" i="5" s="1"/>
  <c r="F16" i="5"/>
  <c r="M16" i="5" s="1"/>
  <c r="D145" i="3"/>
  <c r="D144" i="3"/>
  <c r="J113" i="3"/>
  <c r="K113" i="3" s="1"/>
  <c r="J128" i="3"/>
  <c r="J127" i="3"/>
  <c r="K127" i="3" s="1"/>
  <c r="M128" i="3"/>
  <c r="M125" i="3"/>
  <c r="J125" i="3"/>
  <c r="K125" i="3" s="1"/>
  <c r="J126" i="3"/>
  <c r="K126" i="3" s="1"/>
  <c r="M120" i="3"/>
  <c r="J109" i="3"/>
  <c r="K109" i="3" s="1"/>
  <c r="J120" i="3"/>
  <c r="K120" i="3" s="1"/>
  <c r="M119" i="3"/>
  <c r="J119" i="3"/>
  <c r="K119" i="3" s="1"/>
  <c r="M114" i="3"/>
  <c r="J114" i="3"/>
  <c r="K114" i="3" s="1"/>
  <c r="M113" i="3"/>
  <c r="M112" i="3"/>
  <c r="J112" i="3"/>
  <c r="K112" i="3" s="1"/>
  <c r="M111" i="3"/>
  <c r="J111" i="3"/>
  <c r="K111" i="3" s="1"/>
  <c r="M110" i="3"/>
  <c r="J110" i="3"/>
  <c r="K110" i="3" s="1"/>
  <c r="D133" i="3"/>
  <c r="K43" i="1"/>
  <c r="K5" i="1"/>
  <c r="M12" i="3"/>
  <c r="M11" i="3"/>
  <c r="M10" i="3"/>
  <c r="M9" i="3"/>
  <c r="M8" i="3"/>
  <c r="M7" i="3"/>
  <c r="M6" i="3"/>
  <c r="M5" i="3"/>
  <c r="B33" i="2"/>
  <c r="M17" i="3" s="1"/>
  <c r="B34" i="2"/>
  <c r="M18" i="3" s="1"/>
  <c r="B35" i="2"/>
  <c r="M19" i="3" s="1"/>
  <c r="B37" i="2"/>
  <c r="M21" i="3" s="1"/>
  <c r="B38" i="2"/>
  <c r="M22" i="3" s="1"/>
  <c r="K19" i="1"/>
  <c r="K18" i="1"/>
  <c r="K17" i="1"/>
  <c r="K16" i="1"/>
  <c r="K15" i="1"/>
  <c r="K13" i="1"/>
  <c r="K12" i="1"/>
  <c r="K9" i="1"/>
  <c r="K8" i="1"/>
  <c r="B91" i="3"/>
  <c r="D142" i="3" s="1"/>
  <c r="B75" i="3"/>
  <c r="D140" i="3" s="1"/>
  <c r="B83" i="3"/>
  <c r="D141" i="3" s="1"/>
  <c r="E81" i="3"/>
  <c r="E82" i="3" s="1"/>
  <c r="M82" i="3" s="1"/>
  <c r="E78" i="3"/>
  <c r="E80" i="3" s="1"/>
  <c r="M80" i="3" s="1"/>
  <c r="E75" i="3"/>
  <c r="E76" i="3" s="1"/>
  <c r="J82" i="3"/>
  <c r="J81" i="3"/>
  <c r="J80" i="3"/>
  <c r="J79" i="3"/>
  <c r="J78" i="3"/>
  <c r="J76" i="3"/>
  <c r="K76" i="3" s="1"/>
  <c r="J75" i="3"/>
  <c r="K75" i="3" s="1"/>
  <c r="E83" i="3"/>
  <c r="E84" i="3" s="1"/>
  <c r="E73" i="3"/>
  <c r="E74" i="3" s="1"/>
  <c r="M74" i="3" s="1"/>
  <c r="E70" i="3"/>
  <c r="E72" i="3" s="1"/>
  <c r="M72" i="3" s="1"/>
  <c r="E67" i="3"/>
  <c r="E68" i="3" s="1"/>
  <c r="E86" i="3"/>
  <c r="E87" i="3" s="1"/>
  <c r="M87" i="3" s="1"/>
  <c r="E89" i="3"/>
  <c r="E90" i="3" s="1"/>
  <c r="M90" i="3" s="1"/>
  <c r="E97" i="3"/>
  <c r="E98" i="3" s="1"/>
  <c r="M98" i="3" s="1"/>
  <c r="E94" i="3"/>
  <c r="E95" i="3" s="1"/>
  <c r="M95" i="3" s="1"/>
  <c r="E91" i="3"/>
  <c r="E92" i="3" s="1"/>
  <c r="M92" i="3" s="1"/>
  <c r="E105" i="3"/>
  <c r="E106" i="3" s="1"/>
  <c r="M106" i="3" s="1"/>
  <c r="E102" i="3"/>
  <c r="E103" i="3" s="1"/>
  <c r="M103" i="3" s="1"/>
  <c r="E99" i="3"/>
  <c r="E101" i="3" s="1"/>
  <c r="B99" i="3"/>
  <c r="D143" i="3" s="1"/>
  <c r="B67" i="3"/>
  <c r="D139" i="3" s="1"/>
  <c r="B59" i="3"/>
  <c r="D138" i="3" s="1"/>
  <c r="E65" i="3"/>
  <c r="M65" i="3" s="1"/>
  <c r="E62" i="3"/>
  <c r="E64" i="3" s="1"/>
  <c r="M64" i="3" s="1"/>
  <c r="E59" i="3"/>
  <c r="E60" i="3" s="1"/>
  <c r="M60" i="3" s="1"/>
  <c r="E57" i="3"/>
  <c r="E58" i="3" s="1"/>
  <c r="M58" i="3" s="1"/>
  <c r="E54" i="3"/>
  <c r="E55" i="3" s="1"/>
  <c r="M55" i="3" s="1"/>
  <c r="E51" i="3"/>
  <c r="E52" i="3" s="1"/>
  <c r="M52" i="3" s="1"/>
  <c r="B51" i="3"/>
  <c r="D137" i="3" s="1"/>
  <c r="J106" i="3"/>
  <c r="J105" i="3"/>
  <c r="J104" i="3"/>
  <c r="J103" i="3"/>
  <c r="J102" i="3"/>
  <c r="J100" i="3"/>
  <c r="K100" i="3" s="1"/>
  <c r="J99" i="3"/>
  <c r="K99" i="3" s="1"/>
  <c r="J98" i="3"/>
  <c r="J97" i="3"/>
  <c r="J96" i="3"/>
  <c r="J95" i="3"/>
  <c r="J94" i="3"/>
  <c r="J92" i="3"/>
  <c r="K92" i="3" s="1"/>
  <c r="J91" i="3"/>
  <c r="K91" i="3" s="1"/>
  <c r="J90" i="3"/>
  <c r="J89" i="3"/>
  <c r="J88" i="3"/>
  <c r="J87" i="3"/>
  <c r="J86" i="3"/>
  <c r="J84" i="3"/>
  <c r="K84" i="3" s="1"/>
  <c r="J83" i="3"/>
  <c r="K83" i="3" s="1"/>
  <c r="J74" i="3"/>
  <c r="J73" i="3"/>
  <c r="J72" i="3"/>
  <c r="J71" i="3"/>
  <c r="J70" i="3"/>
  <c r="J68" i="3"/>
  <c r="K68" i="3" s="1"/>
  <c r="J67" i="3"/>
  <c r="K67" i="3" s="1"/>
  <c r="J66" i="3"/>
  <c r="J65" i="3"/>
  <c r="J64" i="3"/>
  <c r="J63" i="3"/>
  <c r="J62" i="3"/>
  <c r="J60" i="3"/>
  <c r="K60" i="3" s="1"/>
  <c r="J59" i="3"/>
  <c r="K59" i="3" s="1"/>
  <c r="J58" i="3"/>
  <c r="J57" i="3"/>
  <c r="J56" i="3"/>
  <c r="J55" i="3"/>
  <c r="J54" i="3"/>
  <c r="J52" i="3"/>
  <c r="K52" i="3" s="1"/>
  <c r="J51" i="3"/>
  <c r="K51" i="3" s="1"/>
  <c r="C14" i="2"/>
  <c r="D14" i="2"/>
  <c r="B14" i="2"/>
  <c r="E49" i="3"/>
  <c r="E50" i="3" s="1"/>
  <c r="M50" i="3" s="1"/>
  <c r="E46" i="3"/>
  <c r="E48" i="3" s="1"/>
  <c r="M48" i="3" s="1"/>
  <c r="E43" i="3"/>
  <c r="E45" i="3" s="1"/>
  <c r="B43" i="3"/>
  <c r="D136" i="3" s="1"/>
  <c r="J50" i="3"/>
  <c r="J49" i="3"/>
  <c r="J48" i="3"/>
  <c r="J47" i="3"/>
  <c r="J46" i="3"/>
  <c r="J44" i="3"/>
  <c r="K44" i="3" s="1"/>
  <c r="J43" i="3"/>
  <c r="K43" i="3" s="1"/>
  <c r="E41" i="3"/>
  <c r="E42" i="3" s="1"/>
  <c r="M42" i="3" s="1"/>
  <c r="E38" i="3"/>
  <c r="E40" i="3" s="1"/>
  <c r="M40" i="3" s="1"/>
  <c r="E35" i="3"/>
  <c r="E37" i="3" s="1"/>
  <c r="B35" i="3"/>
  <c r="D135" i="3" s="1"/>
  <c r="J42" i="3"/>
  <c r="J41" i="3"/>
  <c r="J40" i="3"/>
  <c r="J39" i="3"/>
  <c r="J38" i="3"/>
  <c r="J36" i="3"/>
  <c r="K36" i="3" s="1"/>
  <c r="J35" i="3"/>
  <c r="K35" i="3" s="1"/>
  <c r="E27" i="3"/>
  <c r="E29" i="3" s="1"/>
  <c r="E33" i="3"/>
  <c r="E34" i="3" s="1"/>
  <c r="M34" i="3" s="1"/>
  <c r="E30" i="3"/>
  <c r="E32" i="3" s="1"/>
  <c r="M32" i="3" s="1"/>
  <c r="J7" i="3"/>
  <c r="K7" i="3" s="1"/>
  <c r="J6" i="3"/>
  <c r="K6" i="3" s="1"/>
  <c r="B27" i="3"/>
  <c r="D134" i="3" s="1"/>
  <c r="J34" i="3"/>
  <c r="J33" i="3"/>
  <c r="J32" i="3"/>
  <c r="J31" i="3"/>
  <c r="J30" i="3"/>
  <c r="J28" i="3"/>
  <c r="K28" i="3" s="1"/>
  <c r="J27" i="3"/>
  <c r="K27" i="3" s="1"/>
  <c r="C11" i="1"/>
  <c r="K11" i="1" s="1"/>
  <c r="J22" i="3"/>
  <c r="K22" i="3" s="1"/>
  <c r="J21" i="3"/>
  <c r="K21" i="3" s="1"/>
  <c r="J20" i="3"/>
  <c r="K20" i="3" s="1"/>
  <c r="J19" i="3"/>
  <c r="K19" i="3" s="1"/>
  <c r="J18" i="3"/>
  <c r="K18" i="3" s="1"/>
  <c r="J17" i="3"/>
  <c r="K17" i="3" s="1"/>
  <c r="J12" i="3"/>
  <c r="K12" i="3" s="1"/>
  <c r="J10" i="3"/>
  <c r="K10" i="3" s="1"/>
  <c r="J9" i="3"/>
  <c r="K9" i="3" s="1"/>
  <c r="J8" i="3"/>
  <c r="K8" i="3" s="1"/>
  <c r="J5" i="3"/>
  <c r="K5" i="3" s="1"/>
  <c r="C10" i="1"/>
  <c r="K10" i="1" s="1"/>
  <c r="C7" i="1"/>
  <c r="K7" i="1" s="1"/>
  <c r="L138" i="5" l="1"/>
  <c r="E171" i="5" s="1"/>
  <c r="L87" i="5"/>
  <c r="L47" i="5"/>
  <c r="K128" i="3"/>
  <c r="M127" i="3"/>
  <c r="N128" i="3" s="1"/>
  <c r="M145" i="3" s="1"/>
  <c r="N120" i="3"/>
  <c r="M144" i="3" s="1"/>
  <c r="M30" i="3"/>
  <c r="M33" i="3"/>
  <c r="M86" i="3"/>
  <c r="M41" i="3"/>
  <c r="M105" i="3"/>
  <c r="M51" i="3"/>
  <c r="M59" i="3"/>
  <c r="M70" i="3"/>
  <c r="M81" i="3"/>
  <c r="M94" i="3"/>
  <c r="E66" i="3"/>
  <c r="M66" i="3" s="1"/>
  <c r="M46" i="3"/>
  <c r="M54" i="3"/>
  <c r="M62" i="3"/>
  <c r="M73" i="3"/>
  <c r="M78" i="3"/>
  <c r="M89" i="3"/>
  <c r="M97" i="3"/>
  <c r="M38" i="3"/>
  <c r="M49" i="3"/>
  <c r="M57" i="3"/>
  <c r="M91" i="3"/>
  <c r="M102" i="3"/>
  <c r="E104" i="3"/>
  <c r="M104" i="3" s="1"/>
  <c r="K102" i="3"/>
  <c r="K87" i="3"/>
  <c r="K55" i="3"/>
  <c r="K82" i="3"/>
  <c r="K81" i="3"/>
  <c r="K78" i="3"/>
  <c r="K80" i="3"/>
  <c r="K95" i="3"/>
  <c r="E77" i="3"/>
  <c r="K98" i="3"/>
  <c r="E79" i="3"/>
  <c r="K64" i="3"/>
  <c r="K106" i="3"/>
  <c r="K86" i="3"/>
  <c r="K89" i="3"/>
  <c r="K97" i="3"/>
  <c r="E96" i="3"/>
  <c r="K105" i="3"/>
  <c r="K103" i="3"/>
  <c r="E100" i="3"/>
  <c r="E63" i="3"/>
  <c r="K62" i="3"/>
  <c r="K90" i="3"/>
  <c r="K73" i="3"/>
  <c r="E88" i="3"/>
  <c r="E93" i="3"/>
  <c r="M93" i="3" s="1"/>
  <c r="E85" i="3"/>
  <c r="E56" i="3"/>
  <c r="E69" i="3"/>
  <c r="K94" i="3"/>
  <c r="K70" i="3"/>
  <c r="K57" i="3"/>
  <c r="E61" i="3"/>
  <c r="M61" i="3" s="1"/>
  <c r="E53" i="3"/>
  <c r="M53" i="3" s="1"/>
  <c r="K58" i="3"/>
  <c r="K72" i="3"/>
  <c r="K74" i="3"/>
  <c r="E71" i="3"/>
  <c r="K54" i="3"/>
  <c r="K65" i="3"/>
  <c r="K49" i="3"/>
  <c r="K46" i="3"/>
  <c r="E44" i="3"/>
  <c r="K48" i="3"/>
  <c r="K50" i="3"/>
  <c r="K33" i="3"/>
  <c r="E28" i="3"/>
  <c r="E47" i="3"/>
  <c r="K41" i="3"/>
  <c r="K38" i="3"/>
  <c r="K40" i="3"/>
  <c r="K42" i="3"/>
  <c r="E39" i="3"/>
  <c r="E36" i="3"/>
  <c r="K30" i="3"/>
  <c r="E31" i="3"/>
  <c r="K32" i="3"/>
  <c r="K34" i="3"/>
  <c r="C6" i="1"/>
  <c r="K6" i="1" s="1"/>
  <c r="H144" i="5" l="1"/>
  <c r="E170" i="5"/>
  <c r="M31" i="5"/>
  <c r="K71" i="3"/>
  <c r="M71" i="3"/>
  <c r="N74" i="3" s="1"/>
  <c r="M139" i="3" s="1"/>
  <c r="K66" i="3"/>
  <c r="K39" i="3"/>
  <c r="M39" i="3"/>
  <c r="N42" i="3" s="1"/>
  <c r="M135" i="3" s="1"/>
  <c r="K63" i="3"/>
  <c r="M63" i="3"/>
  <c r="N66" i="3" s="1"/>
  <c r="M138" i="3" s="1"/>
  <c r="K56" i="3"/>
  <c r="M56" i="3"/>
  <c r="N58" i="3" s="1"/>
  <c r="M137" i="3" s="1"/>
  <c r="K104" i="3"/>
  <c r="K79" i="3"/>
  <c r="M79" i="3"/>
  <c r="N82" i="3" s="1"/>
  <c r="M140" i="3" s="1"/>
  <c r="K31" i="3"/>
  <c r="M31" i="3"/>
  <c r="N34" i="3" s="1"/>
  <c r="M134" i="3" s="1"/>
  <c r="K47" i="3"/>
  <c r="M47" i="3"/>
  <c r="N50" i="3" s="1"/>
  <c r="M136" i="3" s="1"/>
  <c r="K96" i="3"/>
  <c r="M96" i="3"/>
  <c r="N98" i="3" s="1"/>
  <c r="M142" i="3" s="1"/>
  <c r="N106" i="3"/>
  <c r="M143" i="3" s="1"/>
  <c r="K88" i="3"/>
  <c r="M88" i="3"/>
  <c r="N90" i="3" s="1"/>
  <c r="M141" i="3" s="1"/>
  <c r="H17" i="1"/>
  <c r="K144" i="5" l="1"/>
  <c r="L144" i="5" s="1"/>
  <c r="L48" i="5"/>
  <c r="H29" i="1"/>
  <c r="I29" i="1" s="1"/>
  <c r="H28" i="1"/>
  <c r="I28" i="1" s="1"/>
  <c r="C14" i="1"/>
  <c r="K14" i="1" s="1"/>
  <c r="K27" i="1"/>
  <c r="B36" i="2" s="1"/>
  <c r="M20" i="3" s="1"/>
  <c r="N22" i="3" s="1"/>
  <c r="M133" i="3" s="1"/>
  <c r="N145" i="3" s="1"/>
  <c r="M150" i="3" s="1"/>
  <c r="L49" i="5" l="1"/>
  <c r="L50" i="5" s="1"/>
  <c r="E169" i="5" s="1"/>
  <c r="H145" i="5"/>
  <c r="M152" i="3"/>
  <c r="M151" i="3"/>
  <c r="K30" i="1"/>
  <c r="H25" i="1"/>
  <c r="I25" i="1" s="1"/>
  <c r="H24" i="1"/>
  <c r="I24" i="1" s="1"/>
  <c r="H27" i="1"/>
  <c r="I27" i="1" s="1"/>
  <c r="H26" i="1"/>
  <c r="I26" i="1" s="1"/>
  <c r="H5" i="1"/>
  <c r="I5" i="1" s="1"/>
  <c r="H8" i="1"/>
  <c r="I8" i="1" s="1"/>
  <c r="H9" i="1"/>
  <c r="I9" i="1" s="1"/>
  <c r="H15" i="1"/>
  <c r="I15" i="1" s="1"/>
  <c r="H16" i="1"/>
  <c r="I16" i="1" s="1"/>
  <c r="H6" i="1"/>
  <c r="I6" i="1" s="1"/>
  <c r="H10" i="1"/>
  <c r="I10" i="1" s="1"/>
  <c r="H11" i="1"/>
  <c r="I11" i="1" s="1"/>
  <c r="H12" i="1"/>
  <c r="I12" i="1" s="1"/>
  <c r="H13" i="1"/>
  <c r="I13" i="1" s="1"/>
  <c r="H14" i="1"/>
  <c r="H19" i="1"/>
  <c r="I19" i="1" s="1"/>
  <c r="K145" i="5" l="1"/>
  <c r="L145" i="5" s="1"/>
  <c r="L146" i="5" s="1"/>
  <c r="E172" i="5" s="1"/>
  <c r="E175" i="5" s="1"/>
  <c r="K35" i="1"/>
  <c r="K41" i="1"/>
  <c r="K42" i="1" s="1"/>
  <c r="I14" i="1"/>
  <c r="I17" i="1"/>
</calcChain>
</file>

<file path=xl/sharedStrings.xml><?xml version="1.0" encoding="utf-8"?>
<sst xmlns="http://schemas.openxmlformats.org/spreadsheetml/2006/main" count="3788" uniqueCount="1111">
  <si>
    <t>כמות</t>
  </si>
  <si>
    <t xml:space="preserve">תאור פריט </t>
  </si>
  <si>
    <t>סה"כ ₪</t>
  </si>
  <si>
    <t>הערות</t>
  </si>
  <si>
    <t xml:space="preserve">מערכת NAC  כולל TACACS לאבטחת הרשת לפי מפרט </t>
  </si>
  <si>
    <t>מערכת ניהול לניהול כל מערך המתגים המוצע ע"פ מפרט, לרבות כלי בדיקה ואיתור תקלות</t>
  </si>
  <si>
    <t>מחיר מחירון</t>
  </si>
  <si>
    <t>% הנחה</t>
  </si>
  <si>
    <t>סה"כ לפריט</t>
  </si>
  <si>
    <t>קומפלט</t>
  </si>
  <si>
    <t>אמדן פנימי</t>
  </si>
  <si>
    <t>רכיבי רשת במרווח ממחירון יצרן רשמי - GPL</t>
  </si>
  <si>
    <t>מחיר יעד</t>
  </si>
  <si>
    <t xml:space="preserve">מרכיבי פתרון במחיר יעד </t>
  </si>
  <si>
    <t>מתג  הפצה לטבעת ראשית של 100 גיגה הכולל  32 מבואות SFP+,ו 2 מבואות 100 GIG, ע"פ מפרט מצ"ב</t>
  </si>
  <si>
    <t>מתג הפצה לטבעת של 1 גיגה הכולל 18 מבואות SFP וכן 6 מבואות 10 גיג תמיכה ב MPLS, ע"פ מפרט מצ"ב</t>
  </si>
  <si>
    <t>מתג הפצה לטבעת של 1 גיגה הכולל 12 מבואות SFP וכן שני מבואות 10 גיג תמיכה ב MPLS, ע"פ מפרט מצ"ב</t>
  </si>
  <si>
    <t>מתג ליבה 400 גיגה הכולל 48 מבואות 10 גיגה + 6 מבואות 100 גיגה, ע"פ מפרט מצ"ב</t>
  </si>
  <si>
    <t>מתג DC הכולל 48 מבואות 10GIG  נחושת ע"פ מפרט מצ"ב</t>
  </si>
  <si>
    <t>ספק כח /DC48v/AC  למתג מוקשח עם יציאת DC/48v  240w, ע"פ מפרט מצ"ב</t>
  </si>
  <si>
    <t>ממיר אופטי (GBIC) 1 גיגה  למרחק של עד 10 ק"מ, ע"פ מפרט מצ"ב</t>
  </si>
  <si>
    <t>ממיר אופטי (GBIC) 100 גיגה  למרחק של עד 10 ק"מ, ע"פ מפרט מצ"ב</t>
  </si>
  <si>
    <t>ממיר אופטי (GBIC) 100 גיגה  למרחק של עד 3 מטר לחיבור בין מתגי ה CORE, ע"פ מפרט מצ"ב</t>
  </si>
  <si>
    <t>מתג מוקשח כולל לפחות 4 מבואות 10/100 poe +  , ובנוסף 2 מבואות SFP לצרכנים  ו 4 מבואות SFP ל-UPLINK, ע"פ מפרט מצ"ב</t>
  </si>
  <si>
    <t>מתג מוקשח כולל 8 מבואות 10/100 נחושת מתוכן 4 מבואות 10/100 poe +  ,  ו 4 מבואות SFP ל-UPLINK, ע"פ מפרט מצ"ב</t>
  </si>
  <si>
    <t>בקרת תצורה לתשתיות רשת</t>
  </si>
  <si>
    <t>מערכת בקרת תצורה , על פי המפרט בסעיף...</t>
  </si>
  <si>
    <t>תכנון פרטני, התקנה ואינטגרציית הרשת</t>
  </si>
  <si>
    <t>יצרן</t>
  </si>
  <si>
    <t>דגם</t>
  </si>
  <si>
    <t>מערכת חומת אש FW לליבת הרשת ע"פ המפרט בסעיף XXX</t>
  </si>
  <si>
    <t>מערכת חומת אש FW לסביבת ה-DMZ ע"פ המפרט בסעיף XXX</t>
  </si>
  <si>
    <t xml:space="preserve"> יעד</t>
  </si>
  <si>
    <t>הצע ב-%</t>
  </si>
  <si>
    <t>תחזוקה שנתית</t>
  </si>
  <si>
    <t>2-6% מעלות המערכת כולל התקנה</t>
  </si>
  <si>
    <t>סה"כ , ללא מע"מ, ללא בצ"מ וללא הקמה, התקנה ותחזוקה</t>
  </si>
  <si>
    <t>עורקי גמ"מ, על פי המפרט בסעיף XXX</t>
  </si>
  <si>
    <t>נתב קצה סלולרי מוקשח דוגמת Teltonika RUT955 או שווה ערך, כולל התקנה</t>
  </si>
  <si>
    <t>APN סלולרי לרבות הקמה, הגדרה ואינטגרציה ולרבות קישוריות מאובטחת ופתרון ניהול וניטור)</t>
  </si>
  <si>
    <t>לרבות לאתר ה-DR</t>
  </si>
  <si>
    <t xml:space="preserve">לרבות לאתר ה-DR </t>
  </si>
  <si>
    <t>7% מכלל עלויות רכיבי המערכת</t>
  </si>
  <si>
    <t>ארון אגרגציה ראשי</t>
  </si>
  <si>
    <t xml:space="preserve">ארון אגרגציה </t>
  </si>
  <si>
    <t>ממיר אופטי (GBIC) 10 גיגה  למרחק של עד 10 ק"מ, ע"פ מפרט מצ"ב, עבור טבעת משנית</t>
  </si>
  <si>
    <t>ממיר אופטי (GBIC) 10 גיגה  למרחק של עד 10 ק"מ, ע"פ מפרט מצ"ב, עבור טבעת ראשית</t>
  </si>
  <si>
    <t>טבעת ראשית</t>
  </si>
  <si>
    <t>טבעת משנית</t>
  </si>
  <si>
    <t>ארונות קצה</t>
  </si>
  <si>
    <t>ליבה</t>
  </si>
  <si>
    <t>קצה</t>
  </si>
  <si>
    <t>7% מכלל עלויות רכיבי המערכת, לכל מקטע</t>
  </si>
  <si>
    <t>מיקום</t>
  </si>
  <si>
    <t>מנת"ם</t>
  </si>
  <si>
    <t>מקטע 1  מפורט</t>
  </si>
  <si>
    <t>מקטע 2 F+G מפורט</t>
  </si>
  <si>
    <t>מקטע 2 H מפורט</t>
  </si>
  <si>
    <t>3א מפורט</t>
  </si>
  <si>
    <t>6 NB מפורט</t>
  </si>
  <si>
    <t>3ב מפורט</t>
  </si>
  <si>
    <t>4ב מפורט</t>
  </si>
  <si>
    <t>4א הערכה</t>
  </si>
  <si>
    <t>6SB הערכה</t>
  </si>
  <si>
    <t>כביש 541 + 1.5 ק"מ כביש 20 זכייני </t>
  </si>
  <si>
    <t>פירוט למקטע</t>
  </si>
  <si>
    <t>מחירון פריטים</t>
  </si>
  <si>
    <t>תחזוקה</t>
  </si>
  <si>
    <t>הקמה</t>
  </si>
  <si>
    <t>הצעה ב-%</t>
  </si>
  <si>
    <t>עלות שנה ראשונה</t>
  </si>
  <si>
    <t>עלות לחצי שנה</t>
  </si>
  <si>
    <t>עלות שנה 2 עד שנה 6 כולל</t>
  </si>
  <si>
    <t>נתב סיים רשת לקווי תמסורת</t>
  </si>
  <si>
    <t>סיים רשת</t>
  </si>
  <si>
    <t>אתר ה-DR</t>
  </si>
  <si>
    <t>סביבת האינטגרציה</t>
  </si>
  <si>
    <t>מערכת חומת אש FW בתצורה מינימלית</t>
  </si>
  <si>
    <t>סביבת אינטגרציה</t>
  </si>
  <si>
    <t>מתגים משלימים</t>
  </si>
  <si>
    <t>אומדן</t>
  </si>
  <si>
    <t>מספר</t>
  </si>
  <si>
    <t>תאור</t>
  </si>
  <si>
    <t>יח' מידה</t>
  </si>
  <si>
    <t>מחיר</t>
  </si>
  <si>
    <t>סה"כ</t>
  </si>
  <si>
    <t>01.00.0000</t>
  </si>
  <si>
    <t>מנת"מ</t>
  </si>
  <si>
    <t>01.02.0000</t>
  </si>
  <si>
    <t>אקטיבי</t>
  </si>
  <si>
    <t>01.02.0010</t>
  </si>
  <si>
    <t xml:space="preserve"> יח'</t>
  </si>
  <si>
    <t>01.02.0020</t>
  </si>
  <si>
    <t>01.02.0030</t>
  </si>
  <si>
    <t>מתג מוקשח כולל לפחות 4 מבואות 10/100 poe +  , ובנוסף 2 מבואות SFP לצרכנים ו 4 מבואות SFP ל-UPLINK, ע"פ מפרט מצ"ב</t>
  </si>
  <si>
    <t>01.02.0040</t>
  </si>
  <si>
    <t>01.02.0050</t>
  </si>
  <si>
    <t>ממיר אופטי (100 (GBIC גיגה  למרחק של עד 3 מטר לחיבור בין מתגי ה CORE, ע"פ מפרט מצ"ב</t>
  </si>
  <si>
    <t>01.02.0060</t>
  </si>
  <si>
    <t>01.02.0070</t>
  </si>
  <si>
    <t>מערכת חומת אש FW לליבת הרשת ע"פ המפרט</t>
  </si>
  <si>
    <t>01.02.0080</t>
  </si>
  <si>
    <t>מערכת חומת אש FW לסביבת ה-DMZ ע"פ המפרט</t>
  </si>
  <si>
    <t>01.02.0090</t>
  </si>
  <si>
    <t>מערכת NAC  כולל TACACS לאבטחת הרשת לפי מפרט</t>
  </si>
  <si>
    <t>01.02.0100</t>
  </si>
  <si>
    <t xml:space="preserve">מיותר - כלול בעלות התזוקה </t>
  </si>
  <si>
    <t>01.02.0110</t>
  </si>
  <si>
    <t>מערכת בקרת תצורה , על פי המפרט</t>
  </si>
  <si>
    <t>01.02.0120</t>
  </si>
  <si>
    <t>עורקי גמ"מ, על פי המפרט</t>
  </si>
  <si>
    <t>01.02.0130</t>
  </si>
  <si>
    <t>01.02.0140</t>
  </si>
  <si>
    <t>01.02.0150</t>
  </si>
  <si>
    <t>תכנון פרטני, התקנה ואינטגרציית הרשת  - מנת"ם</t>
  </si>
  <si>
    <t>קומפ'</t>
  </si>
  <si>
    <t>02.00.0000</t>
  </si>
  <si>
    <t>מקטע 01</t>
  </si>
  <si>
    <t>02.01.0000</t>
  </si>
  <si>
    <t>ציוד פאסיבי</t>
  </si>
  <si>
    <t>02.01.0010</t>
  </si>
  <si>
    <t>ארונות פוליאסטר תקן חשמל\תקשורת ע"פ פרט ( דוגמת ארון "ענבר" ) או שווה איכות מאושר,על כל תכולתו הפנימית, תאורה פנימית, פסי DIN ציוד חשמלי (ע"פ חד קווי) פחת, מאזי"ם כ. ברק, ציוד אופטי, נעילה ומפתחות מאסטר בפרטים על יסוד בטון/או מוצמד לעמוד תאורה לתקשורת ובקרה</t>
  </si>
  <si>
    <t xml:space="preserve">פריט תשתית </t>
  </si>
  <si>
    <t>02.01.0020</t>
  </si>
  <si>
    <t>בסיס בטון אליו יותקן ויחוזק ארון התקשורת הארקת יסוד פס הארקה מברזל 12 מ"מ עם עליה לפס הארקה בלוח ע"י פס ברזל מגולוון (40X4) מ"מ.</t>
  </si>
  <si>
    <t>02.01.0030</t>
  </si>
  <si>
    <t>חציבה או קידוח בבטון בכניסה למבנים עד רוחב 40 ס"מ</t>
  </si>
  <si>
    <t>02.01.0040</t>
  </si>
  <si>
    <t>בדיקות ביצועים OTDR</t>
  </si>
  <si>
    <t>02.01.0050</t>
  </si>
  <si>
    <t>ביצוע כלל הבדיקות הנדרשות ומסירת תיעוד (as-made) מלא - תיעוד (MUX, תוואי תשתית, מס' קנים ועוד) לעבודות שבוצעו על ידי הקבלן</t>
  </si>
  <si>
    <t>פריט א"ד</t>
  </si>
  <si>
    <t>02.01.0060</t>
  </si>
  <si>
    <t>הכנת תכנון לכלל חבילת העבודה,(MUX, תוואי תשתית, מס' קנים ועוד) כולל הטמעת הערות המזמין ללא הגבלה, ככל שיהיה בכך צורך, הנ"ל כולל תיעוד בסיום העבודה, והעברת המידע במדיה מגנטית לאישור המזמין.</t>
  </si>
  <si>
    <t>02.01.0070</t>
  </si>
  <si>
    <t>מגשרים אופטיים</t>
  </si>
  <si>
    <t>02.01.0080</t>
  </si>
  <si>
    <t>כבל סיב אופטי מסוג SM  144 סיב - רכש אספקה והתקנה . כולל כל אביזרי ההתקנה בקלוז'ר או ארונית או מסד ובדיקה</t>
  </si>
  <si>
    <t>02.01.0090</t>
  </si>
  <si>
    <t>כבל סיב אופטי מסוג SM  24 סיב - רכש אספקה והתקנה . כולל כל אביזרי ההתקנה בקלוז'ר או ארונית או מסד ובדיקה</t>
  </si>
  <si>
    <t xml:space="preserve"> מטר</t>
  </si>
  <si>
    <t>02.01.0100</t>
  </si>
  <si>
    <t>כבל סיב אופטי מסוג SM  6 סיב - רכש אספקה והתקנה . כולל כל אביזרי ההתקנה בקלוז'ר או ארונית או מסד ובדיקה</t>
  </si>
  <si>
    <t>02.01.0120</t>
  </si>
  <si>
    <t>מחבר קלוז'ר</t>
  </si>
  <si>
    <t>02.01.0140</t>
  </si>
  <si>
    <t>מגשרי נחושת  RJ45   CAT 5  אורך עד 8 מטר</t>
  </si>
  <si>
    <t>02.01.0150</t>
  </si>
  <si>
    <t>מגשרי נחושת  RJ45   CAT 6  אורך עד 8 מטר</t>
  </si>
  <si>
    <t>02.01.0160</t>
  </si>
  <si>
    <t>מגשרי נחושת  RJ45   CAT 7  אורך עד 8 מטר</t>
  </si>
  <si>
    <t>02.01.0170</t>
  </si>
  <si>
    <t>העתקת עמוד מצלמה קיים, כולל פירוק הקיים על כל התשתיות והציוד, פירוק היסוד, הקמת יסוד חדש עד הפעלה מלאה, כולל כל עבודות המנוף והנילווה לכך.</t>
  </si>
  <si>
    <t>02.01.0180</t>
  </si>
  <si>
    <t>תכנון ביצוע משטח בטון עבור ארונות אל פסק, ע"פ מידות בפרט, כולל דרך גישה, הכל מבטון, ובאם יידרש בשל תנאי השטח מעקה פלדה מגולוון ומאחז יד, הכל ע"פ הנחיות קונסטרוקטור מטעם הקבלן, ואישור יועץ נגישות מטעמו.</t>
  </si>
  <si>
    <t>02.01.0190</t>
  </si>
  <si>
    <t>ארון ומערכת אל פסק, ומצברים לעבודה רציפה של 4 שעות בתוך ארון מחח מגולוון ממוזג, ע"פ פרט ומפרט מצ"ב להספק הנקוב במפרט.</t>
  </si>
  <si>
    <t>02.01.0195</t>
  </si>
  <si>
    <t>מערכת אל פסק ומצברים לגיבוי גלאים בארון בסעיף 0010 דלעיל, ע"פ פרט לגיבוי של 4 שעות נתונים ע"פ מפרט.</t>
  </si>
  <si>
    <t>02.01.0200</t>
  </si>
  <si>
    <t>ארון  FP (הזנת חשמל) אזורי, כולל חיבור ליסוד קיים או הרחבתו, כולל מפסק ראשי לחיבור 80 אמפר, פירוק והשחלת כבל חדש עבור חח"י, עד למקור ההזנה, הארון יכלול פסי DIN תאורה פנימית נעילה במנעול אינטגרי ומפתח מאסטר של נת"א, וכל הנדרש ע"פ תוכנית, הנ"ל כול פיורק והעברה של הארון הישן לכל מקום עליו יורה המפקח, העבודה כוללת אישור בודק ותיעוד מסודר של הלוח.</t>
  </si>
  <si>
    <t>02.01.0210</t>
  </si>
  <si>
    <t>הקמת אתר זמני בתקשורת מיקרוגל, התקנה על עמודי תאורה קיימים רוחב פס ע"פ הנחיית המזמין, הנ"ל כולל תפעול ותחזוקה.</t>
  </si>
  <si>
    <t>02.02.0000</t>
  </si>
  <si>
    <t>02.02.0010</t>
  </si>
  <si>
    <t>02.02.0020</t>
  </si>
  <si>
    <t>ממיר אופטי (10 (GBIC גיגה  למרחק של עד 10 ק"מ, ע"פ מפרט מצ"ב, עבור טבעת משנית</t>
  </si>
  <si>
    <t>02.02.0030</t>
  </si>
  <si>
    <t>ממיר אופטי (1 (GBIC גיגה  למרחק של עד 10 ק"מ, ע"פ מפרט מצ"ב</t>
  </si>
  <si>
    <t>02.02.0040</t>
  </si>
  <si>
    <t>02.02.0050</t>
  </si>
  <si>
    <t>02.02.0060</t>
  </si>
  <si>
    <t>תכנון פרטני, התקנה ואינטגרציית הרשת  - מקטע 1  מפורט</t>
  </si>
  <si>
    <t>02.03.0000</t>
  </si>
  <si>
    <t>תשתיות</t>
  </si>
  <si>
    <t xml:space="preserve">כל הפרק - תשתית  לרשום מחיר מוכתב </t>
  </si>
  <si>
    <t>02.03.0010</t>
  </si>
  <si>
    <t>חפירה ו/או חציבת תעלה בעומק עד 120 ס"מ ברוחב עד 60 ס"מ</t>
  </si>
  <si>
    <t>פריט תשתית</t>
  </si>
  <si>
    <t>02.03.0020</t>
  </si>
  <si>
    <t>חפירה ו/או חציבת תעלה בעומק מ-151 עד 200 ס"מ ברוחב כנדרש עד 60 ס"מ</t>
  </si>
  <si>
    <t>02.03.0030</t>
  </si>
  <si>
    <t>תוספת מחיר לחפירה או חציבה עבור הרחבת החפירה לרוחב המאפשר התקנת קו חשמל ותקשורת למצלמות במרחק 30 ס"מ דופן. בין המערכות</t>
  </si>
  <si>
    <t>02.03.0040</t>
  </si>
  <si>
    <t>חציית משטח אספלט/בטונים ו/או פירוק ריצוף בשטח כבישים, מדרכות ו/או איי תנועה כולל אבני שפה מכל סוג,כולל חיתוך ושבירת אספלט/בטון קיים  לעומק עד 150 ס"מ</t>
  </si>
  <si>
    <t>02.03.0050</t>
  </si>
  <si>
    <t>תיקון משטח אספלט/בטונים ו/או ריצוף בשטח כבישים מדרכות ו/או איי תנועה החלפת החומר החפור בבטון #C.L.S.M# והחזרת המצב לקדמותו כולל ופינוי עודפי חפירה</t>
  </si>
  <si>
    <t>02.03.0060</t>
  </si>
  <si>
    <t>פתיחת אספלט בטונים קיים .באזור כבישים, שוליים ברוחב 20 ס"מ ובעומק שכבות אספלט קיימות, חפירת תעלה עם טרנצ'ר בעומק 90 ס"מ בכל סוגי הקרקע כולל ריפוד כיסוי ומילוי בחול כולל ביטון כ-40 ס"מ מעומק התעלה בבטון #C.L.S.M# עד גובה פני האספלט הקיימים לפי פרט בתוכנית כולל החלקת בטון וכמפורט במפרט הטכני</t>
  </si>
  <si>
    <t>02.03.0070</t>
  </si>
  <si>
    <t>חפירה ו/או חציבה תעלה לצנרת בכל סוגי הקרקע, מעל מכשול (מעביר מים, קו בזק, צנרת מים וכו'), ברוחב 40 ס''מ לרוחבו של המכשול להנחת צנרת שרשורית, כולל יציקת בטון ב- 20 להגנת הצנרת</t>
  </si>
  <si>
    <t>02.03.0080</t>
  </si>
  <si>
    <t>הגנות בהצטלבות של מערכות שונות עם כבלי מ"ג או מ"נ של חח"י כנדרש בחוק החשמל כולל שרוולים ביטונם, חפירת גישוש ידנית בעומק עד 2 מ' באורך עד 2 מ' כולל ביצוע הגנות מכניות ותרמיות</t>
  </si>
  <si>
    <t>02.03.0090</t>
  </si>
  <si>
    <t>תא בקרה לחשמל בקוטר 80 ס''מ ובעומק 1.75 מ' כמפורט במפרט הטכני</t>
  </si>
  <si>
    <t>02.03.0100</t>
  </si>
  <si>
    <t>תא בקרה לחשמל בקוטר 100 ס''מ ובעומק 1.75 מ' כמפורט במפרט הטכני</t>
  </si>
  <si>
    <t>02.03.0110</t>
  </si>
  <si>
    <t>תא בקרה מלבני לתקשורת מסחרית דגם 2A במידות פנימיות 143X 91 ס"מ ובעומק 227 ס"מ כמפורט במפרט הטכני</t>
  </si>
  <si>
    <t>02.03.0120</t>
  </si>
  <si>
    <t>תוספת מחיר לתא בקרה של טבעת בקוטר 80 ס''מ בגובה 50 ס''מ להעמקת התא, כולל תוספת שלבי טיפוס</t>
  </si>
  <si>
    <t>02.03.0130</t>
  </si>
  <si>
    <t>תוספת מחיר לתא בקרה של טבעת בקוטר 100 ס''מ בגובה 50 ס''מ להעמקת התא, כולל תוספת שלבי טיפוס</t>
  </si>
  <si>
    <t>02.03.0140</t>
  </si>
  <si>
    <t>קידוח אופקי גמיש באורך עד 25 מ' כולל החדרת 10 צינורות כדוגמת מריפלקס- קידוחים מפוליאתילן, בקוטר 200 מ"מ, דרג 10 ע"ד 8.1 מ"מ אך לא פחות מיק"ע 11. כמפורט במפרט הטכני</t>
  </si>
  <si>
    <t>02.03.0150</t>
  </si>
  <si>
    <t>תוספת לקידוח בסעיף 08.04.0394 עבור כל מטר נוסף מעל 25 מ', כולל כל המפורט בסעיף הנ"ל</t>
  </si>
  <si>
    <t>02.03.0160</t>
  </si>
  <si>
    <t>צינור פלסטי שרשורי גמיש דו שכבתי בקוטר 75 מ"מ</t>
  </si>
  <si>
    <t>02.03.0170</t>
  </si>
  <si>
    <t>צינור מפוליאטילן (H.D.P.E ) בקוטר 50 מ"מ יק"ע 13.5 לפי תקן בזק לתקשורת. עם פסי סימון בצבע (אדום, ירוק, צהוב, כתום) לפי הדרישה</t>
  </si>
  <si>
    <t>02.03.0180</t>
  </si>
  <si>
    <t>צינור פלדה מגולוון  בקוטר 50 מ''מ, עובי דופן 3.65 מ''מ</t>
  </si>
  <si>
    <t>02.03.0190</t>
  </si>
  <si>
    <t>כבל נחושת מסוג N2XY בחתך 5X10 ממ''ר, כולל סופיות (מפצלת) מתכווצות עם 6 אצבעות לסגירת קצוות הכבל</t>
  </si>
  <si>
    <t>02.03.0200</t>
  </si>
  <si>
    <t>כבל נחושת מסוג N2XY בחתך 16X5 ממ''ר, כולל סופיות (מפצלת) מתכווצות עם 5 אצבעות לסגירת קצוות הכבל</t>
  </si>
  <si>
    <t>02.03.0210</t>
  </si>
  <si>
    <t>02.03.0220</t>
  </si>
  <si>
    <t>כבל נחושת מסוג  N2XY בחתך 35X5 ממ''ר, כולל סופיות (מפצלת) מתכווצות עם 5 אצבעות לסגירת קצוות הכבל</t>
  </si>
  <si>
    <t>02.03.0230</t>
  </si>
  <si>
    <t>כבל נחושת מסוג N2XY בחתך 50X5 ממ''ר, כולל סופיות (מפצלת) מתכווצות עם 5 אצבעות  לסגירת קצוות הכבל</t>
  </si>
  <si>
    <t>02.03.0240</t>
  </si>
  <si>
    <t>מוליך הארקה מנחושת גלויה ושזורה בחתך 35 ממ''ר</t>
  </si>
  <si>
    <t>02.03.0250</t>
  </si>
  <si>
    <t>סתימת צנרת קיימת בכל קוטר שהוא נגד חדירת עכברים (יחידה - סתימה בצינור אחד)</t>
  </si>
  <si>
    <t>02.03.0260</t>
  </si>
  <si>
    <t>בדיקת המתקן החשמלי על ידי מהנדס חשמל בודק מוסמך</t>
  </si>
  <si>
    <t>02.03.0270</t>
  </si>
  <si>
    <t>מכסה מגן ליסוד בטון עמוד תאורה מפח פלדה מגולוון בעובי 1.5 מ"מ  מרותך לאומים בלבד, לרבות איטום שרוולים לכבלים עם חומר מקציף-להגנת יסודות בטון עמודי תאורה</t>
  </si>
  <si>
    <t>02.03.0280</t>
  </si>
  <si>
    <t>עמוד מצלמה בגובה 22 מ' מהדגם המאושר בנתיבי ישראל,  קוני רב צלעות מפלדה מגולוונת עם כתר יורד למצלמה העמוד עם  כל מרכיביו  כולל את כל המערכות, הציוד והחומרים הדרושים להשלמת עמוד המערכת  כנדרש במפרט הכללי, לרבות בירגי יסוד וכל הבדיקות והאישורים ללא המצלמה.</t>
  </si>
  <si>
    <t>02.03.0300</t>
  </si>
  <si>
    <t>לוח חשמל להזנות עמוד תאורה בגובה 25-45 מטר בנוי מקופסאות CI להתקנה בחלל העמוד, כולל ציוד מותקן בקופסאות, אינטרלוק מכני וחשמלי, לרבות פסי צבירה, מהדקים, וחיווט, שילוט פנימי וחיצוני וכל ציוד העזר הדרוש</t>
  </si>
  <si>
    <t>02.03.0310</t>
  </si>
  <si>
    <t>אלקטרודת הארקה אנכית בקוטר 18.5 מ''מ ובאורך 3 מ', כולל כל האביזרים</t>
  </si>
  <si>
    <t>02.03.0320</t>
  </si>
  <si>
    <t>בריכת ביקורת לאלקטרודה אנכית, בקוטר 60 ס"מ ועומק 50 ס"מ, כולל מכסה מיציקת פלדה לעומס 12.5 טון עם סמל נתיבי ישראל וכיתוב בהטבעה לפי סטנדרט נתיבי ישראל בהתאם למפרט</t>
  </si>
  <si>
    <t>02.03.0330</t>
  </si>
  <si>
    <t>כבל נחושת מסוג N2XY בחתך 6X5 ממ''ר, כולל סופיות (מפלצת) מתכווצות עם 5 אצבעות לסגירת קצוות הכבל</t>
  </si>
  <si>
    <t>03.00.0000</t>
  </si>
  <si>
    <t>מקטע F+G 2</t>
  </si>
  <si>
    <t>03.01.0000</t>
  </si>
  <si>
    <t>03.01.0005</t>
  </si>
  <si>
    <t>פירוק והעתקת ארון חשמל</t>
  </si>
  <si>
    <t xml:space="preserve">אין מפרט </t>
  </si>
  <si>
    <t>03.01.0010</t>
  </si>
  <si>
    <t>ארונות פוליאסטר תקן חשמל\תקשורת ע"פ פרט ( דוגמת ארון "ענבר" ) או שווה איכות מאושר,על כל תכולתו הפנימית, תאורה פנימית, פסי DIN ציוד חשמלי (ע"פ חד קווי) פחת, מאזי"ם כ. ברק, נעילה ומפחות מאסטר בפרטים על יסוד בטון/או מוצמד לעמוד תאורה לתקשורת ובקרה</t>
  </si>
  <si>
    <t>03.01.0015</t>
  </si>
  <si>
    <t>פרוק יסוד בטון של עמוד קיים, הוצאתו והעברתו לאתר איסוף פסולת</t>
  </si>
  <si>
    <t>03.01.0020</t>
  </si>
  <si>
    <t>03.01.0030</t>
  </si>
  <si>
    <t>03.01.0040</t>
  </si>
  <si>
    <t xml:space="preserve">פריט א"ד ? </t>
  </si>
  <si>
    <t>03.01.0050</t>
  </si>
  <si>
    <t xml:space="preserve">פריט א"ד  </t>
  </si>
  <si>
    <t>03.01.0060</t>
  </si>
  <si>
    <t>03.01.0070</t>
  </si>
  <si>
    <t>03.01.0080</t>
  </si>
  <si>
    <t>03.01.0090</t>
  </si>
  <si>
    <t>03.01.0100</t>
  </si>
  <si>
    <t>03.01.0120</t>
  </si>
  <si>
    <t>03.01.0140</t>
  </si>
  <si>
    <t>03.01.0150</t>
  </si>
  <si>
    <t>03.01.0160</t>
  </si>
  <si>
    <t>03.01.0170</t>
  </si>
  <si>
    <t>03.01.0180</t>
  </si>
  <si>
    <t>03.01.0190</t>
  </si>
  <si>
    <t>מערכת אל פסק, ומצברים לעבודה רציפה של 4 שעות בתוך ארון מחח מגולוון ממוזג, ע"פ פרט ומפרט מצ"ב להספק הנקוב במפרט.</t>
  </si>
  <si>
    <t>03.01.0195</t>
  </si>
  <si>
    <t>03.01.0200</t>
  </si>
  <si>
    <t>03.01.0210</t>
  </si>
  <si>
    <t>03.02.0000</t>
  </si>
  <si>
    <t>03.02.0010</t>
  </si>
  <si>
    <t>03.02.0020</t>
  </si>
  <si>
    <t>03.02.0030</t>
  </si>
  <si>
    <t>03.02.0040</t>
  </si>
  <si>
    <t>03.02.0050</t>
  </si>
  <si>
    <t>תכנון פרטני, התקנה ואינטגרציית הרשת  - מקטע 2 F+G מפורט</t>
  </si>
  <si>
    <t>03.03.0000</t>
  </si>
  <si>
    <t>03.03.0010</t>
  </si>
  <si>
    <t>03.03.0020</t>
  </si>
  <si>
    <t>03.03.0030</t>
  </si>
  <si>
    <t>03.03.0040</t>
  </si>
  <si>
    <t>03.03.0050</t>
  </si>
  <si>
    <t>03.03.0060</t>
  </si>
  <si>
    <t>03.03.0070</t>
  </si>
  <si>
    <t>03.03.0080</t>
  </si>
  <si>
    <t>03.03.0090</t>
  </si>
  <si>
    <t>03.03.0100</t>
  </si>
  <si>
    <t>03.03.0110</t>
  </si>
  <si>
    <t>03.03.0120</t>
  </si>
  <si>
    <t>03.03.0130</t>
  </si>
  <si>
    <t>03.03.0140</t>
  </si>
  <si>
    <t>03.03.0150</t>
  </si>
  <si>
    <t>03.03.0160</t>
  </si>
  <si>
    <t>03.03.0170</t>
  </si>
  <si>
    <t>03.03.0180</t>
  </si>
  <si>
    <t>03.03.0190</t>
  </si>
  <si>
    <t>03.03.0200</t>
  </si>
  <si>
    <t>03.03.0210</t>
  </si>
  <si>
    <t>כבל נחושת מסוג  N2XY בחתך 25X5 ממ''ר, כולל סופיות (מפצלת) מתכווצות עם 5 אצבעות לסגירת קצוות הכבל</t>
  </si>
  <si>
    <t>03.03.0220</t>
  </si>
  <si>
    <t>03.03.0230</t>
  </si>
  <si>
    <t>03.03.0240</t>
  </si>
  <si>
    <t>03.03.0250</t>
  </si>
  <si>
    <t>03.03.0260</t>
  </si>
  <si>
    <t>03.03.0270</t>
  </si>
  <si>
    <t>03.03.0280</t>
  </si>
  <si>
    <t>03.03.0300</t>
  </si>
  <si>
    <t>03.03.0310</t>
  </si>
  <si>
    <t>03.03.0320</t>
  </si>
  <si>
    <t>03.03.0330</t>
  </si>
  <si>
    <t>04.00.0000</t>
  </si>
  <si>
    <t>מקטע 2 H</t>
  </si>
  <si>
    <t>04.01.0000</t>
  </si>
  <si>
    <t>04.01.0010</t>
  </si>
  <si>
    <t>04.01.0020</t>
  </si>
  <si>
    <t>04.01.0030</t>
  </si>
  <si>
    <t>04.01.0040</t>
  </si>
  <si>
    <t>04.01.0050</t>
  </si>
  <si>
    <t>04.01.0060</t>
  </si>
  <si>
    <t>04.01.0070</t>
  </si>
  <si>
    <t>04.01.0080</t>
  </si>
  <si>
    <t>04.01.0090</t>
  </si>
  <si>
    <t>04.01.0100</t>
  </si>
  <si>
    <t>04.01.0120</t>
  </si>
  <si>
    <t>04.01.0140</t>
  </si>
  <si>
    <t>04.01.0150</t>
  </si>
  <si>
    <t>04.01.0160</t>
  </si>
  <si>
    <t>04.01.0170</t>
  </si>
  <si>
    <t>04.01.0180</t>
  </si>
  <si>
    <t>04.01.0190</t>
  </si>
  <si>
    <t>04.01.0195</t>
  </si>
  <si>
    <t>04.01.0200</t>
  </si>
  <si>
    <t>04.01.0210</t>
  </si>
  <si>
    <t>04.02.0000</t>
  </si>
  <si>
    <t>04.02.0010</t>
  </si>
  <si>
    <t>04.02.0020</t>
  </si>
  <si>
    <t>04.02.0030</t>
  </si>
  <si>
    <t>04.02.0040</t>
  </si>
  <si>
    <t>04.02.0050</t>
  </si>
  <si>
    <t>04.02.0060</t>
  </si>
  <si>
    <t>תכנון פרטני, התקנה ואינטגרציית הרשת  - מקטע 2 H מפורט</t>
  </si>
  <si>
    <t>04.03.0000</t>
  </si>
  <si>
    <t>04.03.0010</t>
  </si>
  <si>
    <t>04.03.0020</t>
  </si>
  <si>
    <t>04.03.0030</t>
  </si>
  <si>
    <t>04.03.0040</t>
  </si>
  <si>
    <t>04.03.0050</t>
  </si>
  <si>
    <t>04.03.0060</t>
  </si>
  <si>
    <t>04.03.0070</t>
  </si>
  <si>
    <t>04.03.0080</t>
  </si>
  <si>
    <t>04.03.0090</t>
  </si>
  <si>
    <t>04.03.0100</t>
  </si>
  <si>
    <t>04.03.0110</t>
  </si>
  <si>
    <t>04.03.0120</t>
  </si>
  <si>
    <t>04.03.0130</t>
  </si>
  <si>
    <t>04.03.0140</t>
  </si>
  <si>
    <t>04.03.0150</t>
  </si>
  <si>
    <t>04.03.0160</t>
  </si>
  <si>
    <t>04.03.0170</t>
  </si>
  <si>
    <t>04.03.0180</t>
  </si>
  <si>
    <t>04.03.0190</t>
  </si>
  <si>
    <t>04.03.0200</t>
  </si>
  <si>
    <t>04.03.0220</t>
  </si>
  <si>
    <t>04.03.0230</t>
  </si>
  <si>
    <t>04.03.0240</t>
  </si>
  <si>
    <t>04.03.0250</t>
  </si>
  <si>
    <t>04.03.0260</t>
  </si>
  <si>
    <t>04.03.0270</t>
  </si>
  <si>
    <t>04.03.0280</t>
  </si>
  <si>
    <t>04.03.0300</t>
  </si>
  <si>
    <t>04.03.0310</t>
  </si>
  <si>
    <t>04.03.0320</t>
  </si>
  <si>
    <t>04.03.0330</t>
  </si>
  <si>
    <t>05.00.0000</t>
  </si>
  <si>
    <t>מקטע 3א</t>
  </si>
  <si>
    <t>05.01.0000</t>
  </si>
  <si>
    <t>05.01.0005</t>
  </si>
  <si>
    <t>05.01.0010</t>
  </si>
  <si>
    <t>05.01.0015</t>
  </si>
  <si>
    <t>05.01.0020</t>
  </si>
  <si>
    <t>05.01.0030</t>
  </si>
  <si>
    <t>05.01.0040</t>
  </si>
  <si>
    <t>05.01.0050</t>
  </si>
  <si>
    <t>05.01.0060</t>
  </si>
  <si>
    <t>05.01.0070</t>
  </si>
  <si>
    <t>05.01.0080</t>
  </si>
  <si>
    <t>05.01.0090</t>
  </si>
  <si>
    <t>05.01.0100</t>
  </si>
  <si>
    <t>05.01.0120</t>
  </si>
  <si>
    <t>05.01.0140</t>
  </si>
  <si>
    <t>05.01.0150</t>
  </si>
  <si>
    <t>05.01.0160</t>
  </si>
  <si>
    <t>05.01.0170</t>
  </si>
  <si>
    <t>05.01.0180</t>
  </si>
  <si>
    <t>05.01.0190</t>
  </si>
  <si>
    <t>05.01.0195</t>
  </si>
  <si>
    <t>05.01.0200</t>
  </si>
  <si>
    <t>05.01.0210</t>
  </si>
  <si>
    <t>05.02.0000</t>
  </si>
  <si>
    <t>05.02.0010</t>
  </si>
  <si>
    <t>05.02.0020</t>
  </si>
  <si>
    <t>ממיר אופטי (100 (GBIC גיגה  למרחק של עד 10 ק"מ, ע"פ מפרט מצ"ב</t>
  </si>
  <si>
    <t>05.02.0030</t>
  </si>
  <si>
    <t>ממיר אופטי (10 (GBIC גיגה  למרחק של עד 10 ק"מ, ע"פ מפרט מצ"ב, עבור טבעת ראשית</t>
  </si>
  <si>
    <t>05.02.0040</t>
  </si>
  <si>
    <t>05.02.0050</t>
  </si>
  <si>
    <t>05.02.0060</t>
  </si>
  <si>
    <t>05.02.0070</t>
  </si>
  <si>
    <t>05.02.0080</t>
  </si>
  <si>
    <t>05.02.0090</t>
  </si>
  <si>
    <t>תכנון פרטני, התקנה ואינטגרציית הרשת  - 3א מפורט</t>
  </si>
  <si>
    <t>05.03.0000</t>
  </si>
  <si>
    <t>05.03.0010</t>
  </si>
  <si>
    <t>05.03.0020</t>
  </si>
  <si>
    <t>05.03.0030</t>
  </si>
  <si>
    <t>05.03.0040</t>
  </si>
  <si>
    <t>05.03.0050</t>
  </si>
  <si>
    <t>05.03.0060</t>
  </si>
  <si>
    <t>05.03.0070</t>
  </si>
  <si>
    <t>05.03.0080</t>
  </si>
  <si>
    <t>05.03.0090</t>
  </si>
  <si>
    <t>05.03.0100</t>
  </si>
  <si>
    <t>05.03.0110</t>
  </si>
  <si>
    <t>05.03.0120</t>
  </si>
  <si>
    <t>05.03.0130</t>
  </si>
  <si>
    <t>05.03.0140</t>
  </si>
  <si>
    <t>05.03.0150</t>
  </si>
  <si>
    <t>05.03.0160</t>
  </si>
  <si>
    <t>05.03.0170</t>
  </si>
  <si>
    <t>05.03.0180</t>
  </si>
  <si>
    <t>05.03.0190</t>
  </si>
  <si>
    <t>05.03.0200</t>
  </si>
  <si>
    <t>05.03.0210</t>
  </si>
  <si>
    <t>05.03.0220</t>
  </si>
  <si>
    <t>05.03.0230</t>
  </si>
  <si>
    <t>05.03.0240</t>
  </si>
  <si>
    <t>05.03.0250</t>
  </si>
  <si>
    <t>05.03.0260</t>
  </si>
  <si>
    <t>05.03.0270</t>
  </si>
  <si>
    <t>05.03.0280</t>
  </si>
  <si>
    <t>05.03.0300</t>
  </si>
  <si>
    <t>05.03.0310</t>
  </si>
  <si>
    <t>05.03.0320</t>
  </si>
  <si>
    <t>05.03.0330</t>
  </si>
  <si>
    <t>06.00.0000</t>
  </si>
  <si>
    <t>מקטע NB 06</t>
  </si>
  <si>
    <t>06.02.0000</t>
  </si>
  <si>
    <t>06.02.0010</t>
  </si>
  <si>
    <t>מתג  הפצה לטבעת ראשית של 100 גיגה הכולל  32 מבואות SFP+,ו 2 מבואות 100 GIG, ע"פ מפרט מצ"ב גיגה הכולל  32 מבואות SFP+,ו 2 מבואות 100 GIG, ע"פ מפרט מצ"ב</t>
  </si>
  <si>
    <t>06.02.0020</t>
  </si>
  <si>
    <t>06.02.0030</t>
  </si>
  <si>
    <t>06.02.0040</t>
  </si>
  <si>
    <t>06.02.0050</t>
  </si>
  <si>
    <t>06.02.0060</t>
  </si>
  <si>
    <t>06.02.0070</t>
  </si>
  <si>
    <t>06.02.0080</t>
  </si>
  <si>
    <t>06.02.0090</t>
  </si>
  <si>
    <t>תכנון פרטני, התקנה ואינטגרציית הרשת  - 6 NB מפורט</t>
  </si>
  <si>
    <t>07.00.0000</t>
  </si>
  <si>
    <t>מקטע 3ב</t>
  </si>
  <si>
    <t>07.01.0000</t>
  </si>
  <si>
    <t>07.01.0010</t>
  </si>
  <si>
    <t>07.01.0020</t>
  </si>
  <si>
    <t>07.01.0030</t>
  </si>
  <si>
    <t>07.01.0040</t>
  </si>
  <si>
    <t>07.01.0050</t>
  </si>
  <si>
    <t>07.01.0060</t>
  </si>
  <si>
    <t>07.01.0070</t>
  </si>
  <si>
    <t>07.01.0080</t>
  </si>
  <si>
    <t>07.01.0090</t>
  </si>
  <si>
    <t>07.01.0100</t>
  </si>
  <si>
    <t>07.01.0120</t>
  </si>
  <si>
    <t>07.01.0140</t>
  </si>
  <si>
    <t>07.01.0150</t>
  </si>
  <si>
    <t>07.01.0160</t>
  </si>
  <si>
    <t>07.01.0170</t>
  </si>
  <si>
    <t>07.01.0180</t>
  </si>
  <si>
    <t>07.01.0190</t>
  </si>
  <si>
    <t>07.01.0195</t>
  </si>
  <si>
    <t>07.01.0200</t>
  </si>
  <si>
    <t>07.01.0210</t>
  </si>
  <si>
    <t>07.02.0000</t>
  </si>
  <si>
    <t>07.02.0010</t>
  </si>
  <si>
    <t>07.02.0020</t>
  </si>
  <si>
    <t>07.02.0030</t>
  </si>
  <si>
    <t>07.02.0040</t>
  </si>
  <si>
    <t>07.02.0050</t>
  </si>
  <si>
    <t>07.02.0060</t>
  </si>
  <si>
    <t>תכנון פרטני, התקנה ואינטגרציית הרשת  - 3ב מפורט</t>
  </si>
  <si>
    <t>07.03.0000</t>
  </si>
  <si>
    <t>07.03.0010</t>
  </si>
  <si>
    <t>07.03.0020</t>
  </si>
  <si>
    <t>07.03.0030</t>
  </si>
  <si>
    <t>07.03.0040</t>
  </si>
  <si>
    <t>07.03.0050</t>
  </si>
  <si>
    <t>07.03.0060</t>
  </si>
  <si>
    <t>07.03.0070</t>
  </si>
  <si>
    <t>07.03.0080</t>
  </si>
  <si>
    <t>07.03.0090</t>
  </si>
  <si>
    <t>07.03.0100</t>
  </si>
  <si>
    <t>07.03.0110</t>
  </si>
  <si>
    <t>07.03.0120</t>
  </si>
  <si>
    <t>07.03.0130</t>
  </si>
  <si>
    <t>07.03.0140</t>
  </si>
  <si>
    <t>07.03.0150</t>
  </si>
  <si>
    <t>07.03.0160</t>
  </si>
  <si>
    <t>07.03.0170</t>
  </si>
  <si>
    <t>07.03.0180</t>
  </si>
  <si>
    <t>07.03.0190</t>
  </si>
  <si>
    <t>07.03.0200</t>
  </si>
  <si>
    <t>07.03.0210</t>
  </si>
  <si>
    <t>07.03.0220</t>
  </si>
  <si>
    <t>07.03.0230</t>
  </si>
  <si>
    <t>07.03.0240</t>
  </si>
  <si>
    <t>07.03.0250</t>
  </si>
  <si>
    <t>07.03.0260</t>
  </si>
  <si>
    <t>07.03.0270</t>
  </si>
  <si>
    <t>07.03.0280</t>
  </si>
  <si>
    <t>07.03.0300</t>
  </si>
  <si>
    <t>07.03.0310</t>
  </si>
  <si>
    <t>07.03.0320</t>
  </si>
  <si>
    <t>07.03.0330</t>
  </si>
  <si>
    <t>08.00.0000</t>
  </si>
  <si>
    <t>מקטע 4א</t>
  </si>
  <si>
    <t>08.01.0000</t>
  </si>
  <si>
    <t>08.01.0005</t>
  </si>
  <si>
    <t>08.01.0010</t>
  </si>
  <si>
    <t>08.01.0015</t>
  </si>
  <si>
    <t>08.01.0020</t>
  </si>
  <si>
    <t>08.01.0030</t>
  </si>
  <si>
    <t>08.01.0040</t>
  </si>
  <si>
    <t>08.01.0050</t>
  </si>
  <si>
    <t>08.01.0060</t>
  </si>
  <si>
    <t>08.01.0070</t>
  </si>
  <si>
    <t>08.01.0080</t>
  </si>
  <si>
    <t>08.01.0090</t>
  </si>
  <si>
    <t>08.01.0100</t>
  </si>
  <si>
    <t>08.01.0120</t>
  </si>
  <si>
    <t>08.01.0140</t>
  </si>
  <si>
    <t>08.01.0150</t>
  </si>
  <si>
    <t>08.01.0160</t>
  </si>
  <si>
    <t>08.01.0170</t>
  </si>
  <si>
    <t>08.01.0180</t>
  </si>
  <si>
    <t>08.01.0190</t>
  </si>
  <si>
    <t>08.01.0195</t>
  </si>
  <si>
    <t>08.01.0200</t>
  </si>
  <si>
    <t>08.01.0210</t>
  </si>
  <si>
    <t>08.02.0000</t>
  </si>
  <si>
    <t>08.02.0010</t>
  </si>
  <si>
    <t>08.02.0020</t>
  </si>
  <si>
    <t>08.02.0030</t>
  </si>
  <si>
    <t>08.02.0040</t>
  </si>
  <si>
    <t>08.02.0050</t>
  </si>
  <si>
    <t>08.02.0060</t>
  </si>
  <si>
    <t>תכנון פרטני, התקנה ואינטגרציית הרשת  - 4א מפורט</t>
  </si>
  <si>
    <t>08.03.0000</t>
  </si>
  <si>
    <t>08.03.0010</t>
  </si>
  <si>
    <t>08.03.0020</t>
  </si>
  <si>
    <t>08.03.0030</t>
  </si>
  <si>
    <t>08.03.0040</t>
  </si>
  <si>
    <t>08.03.0050</t>
  </si>
  <si>
    <t>08.03.0060</t>
  </si>
  <si>
    <t>08.03.0070</t>
  </si>
  <si>
    <t>08.03.0080</t>
  </si>
  <si>
    <t>08.03.0090</t>
  </si>
  <si>
    <t>08.03.0100</t>
  </si>
  <si>
    <t>08.03.0110</t>
  </si>
  <si>
    <t>08.03.0120</t>
  </si>
  <si>
    <t>08.03.0130</t>
  </si>
  <si>
    <t>08.03.0140</t>
  </si>
  <si>
    <t>08.03.0150</t>
  </si>
  <si>
    <t>08.03.0160</t>
  </si>
  <si>
    <t>08.03.0170</t>
  </si>
  <si>
    <t>08.03.0180</t>
  </si>
  <si>
    <t>08.03.0190</t>
  </si>
  <si>
    <t>08.03.0200</t>
  </si>
  <si>
    <t>08.03.0210</t>
  </si>
  <si>
    <t>08.03.0220</t>
  </si>
  <si>
    <t>08.03.0230</t>
  </si>
  <si>
    <t>08.03.0240</t>
  </si>
  <si>
    <t>08.03.0250</t>
  </si>
  <si>
    <t>08.03.0260</t>
  </si>
  <si>
    <t>08.03.0270</t>
  </si>
  <si>
    <t>08.03.0280</t>
  </si>
  <si>
    <t>08.03.0300</t>
  </si>
  <si>
    <t>08.03.0310</t>
  </si>
  <si>
    <t>08.03.0320</t>
  </si>
  <si>
    <t>08.03.0330</t>
  </si>
  <si>
    <t>09.00.0000</t>
  </si>
  <si>
    <t>מקטע 4ב</t>
  </si>
  <si>
    <t>09.01.0000</t>
  </si>
  <si>
    <t>09.01.0005</t>
  </si>
  <si>
    <t>09.01.0010</t>
  </si>
  <si>
    <t>09.01.0015</t>
  </si>
  <si>
    <t>09.01.0020</t>
  </si>
  <si>
    <t>09.01.0030</t>
  </si>
  <si>
    <t>09.01.0040</t>
  </si>
  <si>
    <t>09.01.0050</t>
  </si>
  <si>
    <t>09.01.0060</t>
  </si>
  <si>
    <t>09.01.0070</t>
  </si>
  <si>
    <t>09.01.0080</t>
  </si>
  <si>
    <t>09.01.0090</t>
  </si>
  <si>
    <t>09.01.0100</t>
  </si>
  <si>
    <t>09.01.0120</t>
  </si>
  <si>
    <t>09.01.0140</t>
  </si>
  <si>
    <t>09.01.0150</t>
  </si>
  <si>
    <t>09.01.0160</t>
  </si>
  <si>
    <t>09.01.0170</t>
  </si>
  <si>
    <t>09.01.0180</t>
  </si>
  <si>
    <t>09.01.0190</t>
  </si>
  <si>
    <t>09.01.0195</t>
  </si>
  <si>
    <t>09.01.0200</t>
  </si>
  <si>
    <t>09.01.0210</t>
  </si>
  <si>
    <t>09.02.0000</t>
  </si>
  <si>
    <t>09.02.0010</t>
  </si>
  <si>
    <t>09.02.0020</t>
  </si>
  <si>
    <t>09.02.0030</t>
  </si>
  <si>
    <t>09.02.0040</t>
  </si>
  <si>
    <t>09.02.0050</t>
  </si>
  <si>
    <t>09.02.0060</t>
  </si>
  <si>
    <t>תכנון פרטני, התקנה ואינטגרציית הרשת  - 4ב מפורט</t>
  </si>
  <si>
    <t>09.03.0000</t>
  </si>
  <si>
    <t>09.03.0010</t>
  </si>
  <si>
    <t>09.03.0020</t>
  </si>
  <si>
    <t>09.03.0030</t>
  </si>
  <si>
    <t>09.03.0040</t>
  </si>
  <si>
    <t>09.03.0050</t>
  </si>
  <si>
    <t>09.03.0060</t>
  </si>
  <si>
    <t>09.03.0070</t>
  </si>
  <si>
    <t>09.03.0080</t>
  </si>
  <si>
    <t>09.03.0090</t>
  </si>
  <si>
    <t>09.03.0100</t>
  </si>
  <si>
    <t>09.03.0110</t>
  </si>
  <si>
    <t>09.03.0120</t>
  </si>
  <si>
    <t>09.03.0130</t>
  </si>
  <si>
    <t>09.03.0140</t>
  </si>
  <si>
    <t>09.03.0150</t>
  </si>
  <si>
    <t>09.03.0160</t>
  </si>
  <si>
    <t>09.03.0170</t>
  </si>
  <si>
    <t>09.03.0180</t>
  </si>
  <si>
    <t>09.03.0190</t>
  </si>
  <si>
    <t>09.03.0200</t>
  </si>
  <si>
    <t>09.03.0210</t>
  </si>
  <si>
    <t>09.03.0220</t>
  </si>
  <si>
    <t>09.03.0230</t>
  </si>
  <si>
    <t>09.03.0240</t>
  </si>
  <si>
    <t>09.03.0250</t>
  </si>
  <si>
    <t>09.03.0260</t>
  </si>
  <si>
    <t>09.03.0270</t>
  </si>
  <si>
    <t>09.03.0280</t>
  </si>
  <si>
    <t>09.03.0300</t>
  </si>
  <si>
    <t>09.03.0310</t>
  </si>
  <si>
    <t>09.03.0320</t>
  </si>
  <si>
    <t>09.03.0330</t>
  </si>
  <si>
    <t>10.00.0000</t>
  </si>
  <si>
    <t>מקטע SB 6</t>
  </si>
  <si>
    <t>10.01.0000</t>
  </si>
  <si>
    <t>10.01.0005</t>
  </si>
  <si>
    <t>10.01.0010</t>
  </si>
  <si>
    <t>10.01.0015</t>
  </si>
  <si>
    <t>10.01.0020</t>
  </si>
  <si>
    <t>10.01.0030</t>
  </si>
  <si>
    <t>10.01.0040</t>
  </si>
  <si>
    <t>10.01.0050</t>
  </si>
  <si>
    <t>10.01.0060</t>
  </si>
  <si>
    <t>10.01.0070</t>
  </si>
  <si>
    <t>10.01.0080</t>
  </si>
  <si>
    <t>10.01.0090</t>
  </si>
  <si>
    <t>10.01.0100</t>
  </si>
  <si>
    <t>10.01.0120</t>
  </si>
  <si>
    <t>10.01.0140</t>
  </si>
  <si>
    <t>10.01.0150</t>
  </si>
  <si>
    <t>10.01.0160</t>
  </si>
  <si>
    <t>10.01.0170</t>
  </si>
  <si>
    <t>10.01.0180</t>
  </si>
  <si>
    <t>10.01.0190</t>
  </si>
  <si>
    <t>10.01.0195</t>
  </si>
  <si>
    <t>10.01.0200</t>
  </si>
  <si>
    <t>10.01.0210</t>
  </si>
  <si>
    <t>10.02.0000</t>
  </si>
  <si>
    <t>10.02.0010</t>
  </si>
  <si>
    <t>10.02.0020</t>
  </si>
  <si>
    <t>10.02.0030</t>
  </si>
  <si>
    <t>10.02.0040</t>
  </si>
  <si>
    <t>10.02.0050</t>
  </si>
  <si>
    <t>10.02.0060</t>
  </si>
  <si>
    <t>10.02.0070</t>
  </si>
  <si>
    <t>10.02.0080</t>
  </si>
  <si>
    <t>10.02.0090</t>
  </si>
  <si>
    <t>תכנון פרטני, התקנה ואינטגרציית הרשת  - 6SB</t>
  </si>
  <si>
    <t>10.03.0000</t>
  </si>
  <si>
    <t>10.03.0010</t>
  </si>
  <si>
    <t>10.03.0020</t>
  </si>
  <si>
    <t>10.03.0030</t>
  </si>
  <si>
    <t>10.03.0040</t>
  </si>
  <si>
    <t>10.03.0050</t>
  </si>
  <si>
    <t>10.03.0060</t>
  </si>
  <si>
    <t>10.03.0070</t>
  </si>
  <si>
    <t>10.03.0080</t>
  </si>
  <si>
    <t>10.03.0090</t>
  </si>
  <si>
    <t>10.03.0100</t>
  </si>
  <si>
    <t>10.03.0110</t>
  </si>
  <si>
    <t>10.03.0120</t>
  </si>
  <si>
    <t>10.03.0130</t>
  </si>
  <si>
    <t>10.03.0140</t>
  </si>
  <si>
    <t>10.03.0150</t>
  </si>
  <si>
    <t>10.03.0160</t>
  </si>
  <si>
    <t>10.03.0170</t>
  </si>
  <si>
    <t>10.03.0180</t>
  </si>
  <si>
    <t>10.03.0190</t>
  </si>
  <si>
    <t>10.03.0200</t>
  </si>
  <si>
    <t>10.03.0210</t>
  </si>
  <si>
    <t>10.03.0220</t>
  </si>
  <si>
    <t>10.03.0230</t>
  </si>
  <si>
    <t>10.03.0240</t>
  </si>
  <si>
    <t>10.03.0250</t>
  </si>
  <si>
    <t>10.03.0260</t>
  </si>
  <si>
    <t>10.03.0270</t>
  </si>
  <si>
    <t>10.03.0280</t>
  </si>
  <si>
    <t>10.03.0300</t>
  </si>
  <si>
    <t>10.03.0310</t>
  </si>
  <si>
    <t>10.03.0320</t>
  </si>
  <si>
    <t>10.03.0330</t>
  </si>
  <si>
    <t>11.00.0000</t>
  </si>
  <si>
    <t>כביש 541</t>
  </si>
  <si>
    <t>11.01.0000</t>
  </si>
  <si>
    <t>11.01.0010</t>
  </si>
  <si>
    <t>11.01.0020</t>
  </si>
  <si>
    <t>11.01.0030</t>
  </si>
  <si>
    <t>11.01.0040</t>
  </si>
  <si>
    <t>11.01.0050</t>
  </si>
  <si>
    <t>11.01.0060</t>
  </si>
  <si>
    <t>11.01.0070</t>
  </si>
  <si>
    <t>11.01.0080</t>
  </si>
  <si>
    <t>11.01.0090</t>
  </si>
  <si>
    <t>11.01.0100</t>
  </si>
  <si>
    <t>11.01.0120</t>
  </si>
  <si>
    <t>11.01.0140</t>
  </si>
  <si>
    <t>11.01.0150</t>
  </si>
  <si>
    <t>11.01.0160</t>
  </si>
  <si>
    <t>11.01.0170</t>
  </si>
  <si>
    <t>11.01.0180</t>
  </si>
  <si>
    <t>11.01.0190</t>
  </si>
  <si>
    <t>11.01.0195</t>
  </si>
  <si>
    <t>11.01.0200</t>
  </si>
  <si>
    <t>11.01.0210</t>
  </si>
  <si>
    <t>11.02.0000</t>
  </si>
  <si>
    <t>11.02.0010</t>
  </si>
  <si>
    <t>11.02.0020</t>
  </si>
  <si>
    <t>11.02.0030</t>
  </si>
  <si>
    <t>11.02.0040</t>
  </si>
  <si>
    <t>11.02.0050</t>
  </si>
  <si>
    <t>11.02.0060</t>
  </si>
  <si>
    <t>תכנון פרטני, התקנה ואינטגרציית הרשת  - כביש 541 + 1.5 ק"מ כביש 20 זכייני </t>
  </si>
  <si>
    <t>11.03.0000</t>
  </si>
  <si>
    <t>11.03.0010</t>
  </si>
  <si>
    <t>11.03.0020</t>
  </si>
  <si>
    <t>11.03.0030</t>
  </si>
  <si>
    <t>11.03.0040</t>
  </si>
  <si>
    <t>11.03.0050</t>
  </si>
  <si>
    <t>11.03.0060</t>
  </si>
  <si>
    <t>11.03.0070</t>
  </si>
  <si>
    <t>11.03.0080</t>
  </si>
  <si>
    <t>11.03.0090</t>
  </si>
  <si>
    <t>11.03.0100</t>
  </si>
  <si>
    <t>11.03.0110</t>
  </si>
  <si>
    <t>11.03.0120</t>
  </si>
  <si>
    <t>11.03.0130</t>
  </si>
  <si>
    <t>11.03.0140</t>
  </si>
  <si>
    <t>11.03.0150</t>
  </si>
  <si>
    <t>11.03.0160</t>
  </si>
  <si>
    <t>11.03.0170</t>
  </si>
  <si>
    <t>11.03.0180</t>
  </si>
  <si>
    <t>11.03.0190</t>
  </si>
  <si>
    <t>11.03.0200</t>
  </si>
  <si>
    <t>11.03.0210</t>
  </si>
  <si>
    <t>11.03.0220</t>
  </si>
  <si>
    <t>11.03.0230</t>
  </si>
  <si>
    <t>11.03.0240</t>
  </si>
  <si>
    <t>11.03.0250</t>
  </si>
  <si>
    <t>11.03.0260</t>
  </si>
  <si>
    <t>11.03.0270</t>
  </si>
  <si>
    <t>11.03.0280</t>
  </si>
  <si>
    <t>11.03.0300</t>
  </si>
  <si>
    <t>11.03.0310</t>
  </si>
  <si>
    <t>11.03.0320</t>
  </si>
  <si>
    <t>11.03.0330</t>
  </si>
  <si>
    <t>13.00.0000</t>
  </si>
  <si>
    <t>אתר DR</t>
  </si>
  <si>
    <t/>
  </si>
  <si>
    <t>13.01.0000</t>
  </si>
  <si>
    <t>13.01.0010</t>
  </si>
  <si>
    <t>13.01.0020</t>
  </si>
  <si>
    <t>13.01.0030</t>
  </si>
  <si>
    <t>13.01.0040</t>
  </si>
  <si>
    <t>13.01.0050</t>
  </si>
  <si>
    <t>13.01.0060</t>
  </si>
  <si>
    <t>13.01.0070</t>
  </si>
  <si>
    <t>13.01.0080</t>
  </si>
  <si>
    <t>13.01.0090</t>
  </si>
  <si>
    <t>13.01.0100</t>
  </si>
  <si>
    <t>13.01.0110</t>
  </si>
  <si>
    <t>13.01.0120</t>
  </si>
  <si>
    <t>13.01.0130</t>
  </si>
  <si>
    <t>תכנון פרטני, התקנה ואינטגרציית הרשת  - אתר ה-DR</t>
  </si>
  <si>
    <t>תשתית פסיבית</t>
  </si>
  <si>
    <t>תשתיות פיזיות</t>
  </si>
  <si>
    <t>תחזוקה שנתית ציוד פסיבי</t>
  </si>
  <si>
    <t>סה"כ מרכיבי פתרון במחיר יעד</t>
  </si>
  <si>
    <t xml:space="preserve">סה"כ מרכיבי פתרון במחיר יצרן </t>
  </si>
  <si>
    <t>סה"כ ציוד אקטיבי כולל תכנון והתקנה</t>
  </si>
  <si>
    <t>סה"כ ציוד אקטיבי ללא תכנון  והתקנה</t>
  </si>
  <si>
    <t>2-7%</t>
  </si>
  <si>
    <t>סה"כ ציוד פסיבי כולל תכנון והתקנה</t>
  </si>
  <si>
    <t>סה"כ עלות הפריטים בפרויקט</t>
  </si>
  <si>
    <t>סעיפים נוספים</t>
  </si>
  <si>
    <t>שנים לשקלול</t>
  </si>
  <si>
    <t>סה"כ לשנה</t>
  </si>
  <si>
    <t>סה"כ לכל התקופה</t>
  </si>
  <si>
    <t>ריכוז</t>
  </si>
  <si>
    <t>סה"כ סעיפי תשתיות</t>
  </si>
  <si>
    <t xml:space="preserve">סה"כ עלות תחזוקה לכל התקופה </t>
  </si>
  <si>
    <t>פרק</t>
  </si>
  <si>
    <t>סה"כ עלות פריטים נוספים לכל התקופה</t>
  </si>
  <si>
    <t>הנחיות למילוי הצעת המחיר</t>
  </si>
  <si>
    <t>יש למלא את התאים בתכלת בלבד</t>
  </si>
  <si>
    <t xml:space="preserve">אין לשנות נוסחאות או תאים עם מלל נתון </t>
  </si>
  <si>
    <t>תאים המסמונים ב X אינם רלונטיים</t>
  </si>
  <si>
    <t>Row Labels</t>
  </si>
  <si>
    <t>Grand Total</t>
  </si>
  <si>
    <t>Sum of כמות</t>
  </si>
  <si>
    <t>Sum of סה"כ</t>
  </si>
  <si>
    <t>Average of מחיר</t>
  </si>
  <si>
    <t>שם מקטע</t>
  </si>
  <si>
    <t>פאסיבי</t>
  </si>
  <si>
    <t xml:space="preserve">תשתיות </t>
  </si>
  <si>
    <t>סוג עבודה</t>
  </si>
  <si>
    <t>dcdd</t>
  </si>
  <si>
    <t>Count of כמות</t>
  </si>
  <si>
    <t>סך השורות בגליון פאסיבי</t>
  </si>
  <si>
    <t>כמות הפריטים</t>
  </si>
  <si>
    <t>מחיר הפריט</t>
  </si>
  <si>
    <t>סך הכל</t>
  </si>
  <si>
    <t>בדיקה של הכפלה</t>
  </si>
  <si>
    <t>(Multiple Items)</t>
  </si>
  <si>
    <t>ריכוז רכיבים- תשתית פאסיבית</t>
  </si>
  <si>
    <t>ריכוז רכיבים- תשתיות</t>
  </si>
  <si>
    <t>ממיר אופטי (GBIC 10) גיגה  למרחק של עד 10 ק"מ, ע"פ מפרט ג2 , עבור טבעת ראשית</t>
  </si>
  <si>
    <t>ממיר אופטי (GBIC 10) גיגה למרחק של עד 10 ק"מ, ע"פ מפרט ג2 , עבור טבעת משנית</t>
  </si>
  <si>
    <t>ממיר אופטי (GBIC 100) גיגה  למרחק של עד 3 מטר לחיבור בין מתגי ה CORE, ע"פ מפרט ג2</t>
  </si>
  <si>
    <t>מערכת NAC  כולל TACACS לאבטחת הרשת לפי מפרט ג2</t>
  </si>
  <si>
    <t>מערכת חומת אש FW בתצורה מינימלית עבור שדה הבדיקות ע"פ מפרט ג2</t>
  </si>
  <si>
    <t>מערכת חומת אש FW לליבת הרשת ע"פ המפרט ג2</t>
  </si>
  <si>
    <t>מערכת חומת אש FW לסביבת ה-DMZ ע"פ המפרט ג2</t>
  </si>
  <si>
    <t>מתג  הפצה לטבעת ראשית של 100 גיגה הכולל  32 מבואות SFP+,ו 2 מבואות 100 GIG, ע"פ מפרט ג2</t>
  </si>
  <si>
    <t>מתג DC הכולל 48 מבואות 10GIG  נחושת ע"פ מפרט ג2</t>
  </si>
  <si>
    <t>נתב סיים רשת לקווי תמסורת ע" מפרט ג2</t>
  </si>
  <si>
    <t>מתג הפצה לטבעת של 1 גיגה הכולל 12 מבואות SFP וכן שני מבואות 10 גיג תמיכה ב MPLS, ע"פ מפרט ג2</t>
  </si>
  <si>
    <t>מתג הפצה לטבעת של 1 גיגה הכולל 18 מבואות SFP וכן 6 מבואות 10 גיג תמיכה ב MPLS, ע"פ מפרט ג2</t>
  </si>
  <si>
    <t>מתג ליבה 400 גיגה הכולל 48 מבואות 10 גיגה + 6 מבואות 100 גיגה, ע"פ מפרט ג2</t>
  </si>
  <si>
    <t>מתג מוקשח כולל לפחות 4 מבואות 10/100 poe +  , ובנוסף 2 מבואות SFP לצרכנים  ו 2 מבואות SFP ל-UPLINK, לרבות ספק כח DC/48v  240w ע"פ מפרט ג2</t>
  </si>
  <si>
    <t>מתג מוקשח מנוהל כולל לפחות 4 מבואות 10/100, ובנוסף קישור WAN סלולרי בדור 4 ומעלה, ב-2 מודמים ו-2 סימים, לרבות ספק כח DC/48v  240w ע"פ מפרט ג2</t>
  </si>
  <si>
    <t>עורקי גמ"מ, לרבות אספקה, התקנה והקמה על פי מפרט ג2</t>
  </si>
  <si>
    <t>בדיקות OTDR על כל סיב משני הקצוות, יבוצע עם מכשיר בעל תקנים FCC, CE, FDA מכשירי הבדיקה יאפשרו ניתוח ארועים, והשוואה בין אירועים כל התמחור יהיה יח' לדו כיווני</t>
  </si>
  <si>
    <t>ביצוע כלל הבדיקות הנדרשות ומסירת תיעוד עדות מלא - תיעוד (MUX, תוואי תשתית, מס' קנים ועוד) לעבודות שבוצעו על ידי הקבלן</t>
  </si>
  <si>
    <t>כבל סיב אופטי מסוג SM  12 סיב - רכש אספקה והתקנה . כולל כל אביזרי ההתקנה בקלוז'ר או ארונית או מסד ובדיקה</t>
  </si>
  <si>
    <t>מגשרי נחושת  RJ45   CAT 5  אורך עד 8 מטר אספקה + התקנה</t>
  </si>
  <si>
    <t>מגשרי נחושת  RJ45   CAT 6  אורך עד 15 מטר אספקה + התקנה</t>
  </si>
  <si>
    <t>מגשרי נחושת  RJ45   CAT 7  אורך עד 15 מטר אספקה + התקנה</t>
  </si>
  <si>
    <t>מערכת אל פסק ומצברים לגיבוי מצלמה/שלטים בארון בסעיף 0004 דלעיל, ע"פ פרט לגיבוי של 4 שעות נתונים ע"פ מפרט.</t>
  </si>
  <si>
    <t>פירוק והעתקת ארון חשמל מכל סוג כולל בסיס כולל הפעלה מלאה של הארון בשלמותו</t>
  </si>
  <si>
    <t>פרוק יסוד בטון של עמוד קיים, הוצאתו והעברתו לאתר על פי הנחיות המפקח</t>
  </si>
  <si>
    <t>עמוד מצלמה בגובה 22 מ' מהדגם המאושר בנתיבי ישראל,  קוני רב צלעות מפלדה מגולוונת עם כתר יורד למצלמה העמוד עם כל מרכיביו  כולל את כל המערכות, הציוד והחומרים הדרושים להשלמת עמוד המערכת  כנדרש במפרט הכללי, לרבות בירגי יסוד וכל הבדיקות והאישורים ללא המצלמה.</t>
  </si>
  <si>
    <t>תוספת לקידוח בסעיף 03.01.01.0014 עבור כל מטר נוסף מעל 25 מ', כולל כל המפורט בסעיף הנ"ל</t>
  </si>
  <si>
    <t>תוספת למחיר תא בקרה בקוטר 80 ס"מ עבור מסגרת מרובעת/עגולה ממתכת ומכסה עגול יצוק ממתכת D400 לפי ת"י 489.</t>
  </si>
  <si>
    <t>תוספת למחיר תא בקרה בקוטר 100 ס"מ עבור מסגרת מרובעת/עגולה ממתכת ומכסה עגול יצוק ממתכת D400 לפי ת"י 489.</t>
  </si>
  <si>
    <t>בסיס בטון אליו יותקן ויחוזק ארון התקשורת הארקת יסוד פס הארקה מברזל 12 מ"מ עם עליה לפס הארקה בלוח ע"י פס ברזל מגולוון (40X4) מ"מ לרבות תכנון ואישור קונסטרוקטור</t>
  </si>
  <si>
    <t>בריכת ביקורת לאלקטרודה אנכית, בקוטר 60 ס"מ ועומק 50 ס"מ, כולל מכסה מיציקת פלדה לעומס 12.5 טון עם סמל נתיבי אילון וכיתוב בהטבעה לפי סטנדרט נתיבי אילון בהתאם למפרט</t>
  </si>
  <si>
    <t>הקצב לעבודות רג'י. התשלום יבוצע לאחר אישור מנה"פ ורישום ביומן העבודה</t>
  </si>
  <si>
    <t>הקצב</t>
  </si>
  <si>
    <t>תוספת לסעיף לעיל עבור כל שעה נוספת של צוות אבטחה</t>
  </si>
  <si>
    <t>יח'</t>
  </si>
  <si>
    <t>תשלום עבור תכנון ואישור  תכניות הסדרי תנועה/תרשמים עד קבלת אישור מרשויות התמרור הרלוונטיות/מת"ח  ועד סיום הצבת ההסדרים (כולל פיקוח עליון של מתכנן התנועה ע"פ הצורך ).</t>
  </si>
  <si>
    <t>חודש</t>
  </si>
  <si>
    <t>תוספת מחיר לסעיף לעיל עבור מחזיר אור דרגה 2</t>
  </si>
  <si>
    <t>כיסוי שלט במדבקות הסתרה כולל אספקה או הסרה מהשלט</t>
  </si>
  <si>
    <t>עמוד פלדה מגולוון בכל אורך בקוטר "6, לרבות ביסוס העמוד וחיבורו למסגרת השלט או לוחית התמרור</t>
  </si>
  <si>
    <t xml:space="preserve">מחיר </t>
  </si>
  <si>
    <t>02.01.01.0004</t>
  </si>
  <si>
    <t>מספר סעיף</t>
  </si>
  <si>
    <t>02.01.01.0002</t>
  </si>
  <si>
    <t>03.01.01.0010</t>
  </si>
  <si>
    <t>הצעה ב-%- מוגבל ל30 אחוז הנחה</t>
  </si>
  <si>
    <t>01.01.01.0012</t>
  </si>
  <si>
    <t>01.01.01.0005</t>
  </si>
  <si>
    <t>01.01.01.0003</t>
  </si>
  <si>
    <t>01.01.01.0016</t>
  </si>
  <si>
    <t>01.01.01.0015</t>
  </si>
  <si>
    <t>01.01.01.0004</t>
  </si>
  <si>
    <t>01.01.01.0002</t>
  </si>
  <si>
    <t>01.01.01.0019</t>
  </si>
  <si>
    <t>01.01.01.0021</t>
  </si>
  <si>
    <t>01.01.01.0017</t>
  </si>
  <si>
    <t>01.01.01.0006</t>
  </si>
  <si>
    <t>01.01.01.0013</t>
  </si>
  <si>
    <t>01.01.01.0014</t>
  </si>
  <si>
    <t>01.01.01.0009</t>
  </si>
  <si>
    <t>01.01.01.0010</t>
  </si>
  <si>
    <t>01.01.01.0008</t>
  </si>
  <si>
    <t>01.01.01.0007</t>
  </si>
  <si>
    <t>01.01.01.0011</t>
  </si>
  <si>
    <t>01.01.01.0023</t>
  </si>
  <si>
    <t>01.01.01.0001</t>
  </si>
  <si>
    <t>01.01.01.0022</t>
  </si>
  <si>
    <t>02.01.01.0005</t>
  </si>
  <si>
    <t>02.01.01.0007</t>
  </si>
  <si>
    <t>02.01.01.0010</t>
  </si>
  <si>
    <t>02.01.01.0026</t>
  </si>
  <si>
    <t>02.01.01.0019</t>
  </si>
  <si>
    <t>02.01.01.0020</t>
  </si>
  <si>
    <t>02.01.01.0021</t>
  </si>
  <si>
    <t>02.01.01.0028</t>
  </si>
  <si>
    <t>02.01.01.0023</t>
  </si>
  <si>
    <t>02.01.01.0024</t>
  </si>
  <si>
    <t>02.01.01.0025</t>
  </si>
  <si>
    <t>02.01.01.0006</t>
  </si>
  <si>
    <t>02.01.01.0013</t>
  </si>
  <si>
    <t>02.01.01.0014</t>
  </si>
  <si>
    <t>02.01.01.0015</t>
  </si>
  <si>
    <t>02.01.01.0016</t>
  </si>
  <si>
    <t>02.01.01.0017</t>
  </si>
  <si>
    <t>02.01.01.0018</t>
  </si>
  <si>
    <t>02.01.01.0029</t>
  </si>
  <si>
    <t>02.01.01.0030</t>
  </si>
  <si>
    <t>02.01.01.0031</t>
  </si>
  <si>
    <t>02.01.01.0032</t>
  </si>
  <si>
    <t>03.01.01.0005</t>
  </si>
  <si>
    <t>03.01.01.0004</t>
  </si>
  <si>
    <t>03.01.01.0019</t>
  </si>
  <si>
    <t>03.01.01.0006</t>
  </si>
  <si>
    <t>03.01.01.0024</t>
  </si>
  <si>
    <t>03.01.01.0003</t>
  </si>
  <si>
    <t>03.01.01.0001</t>
  </si>
  <si>
    <t>03.01.01.0016</t>
  </si>
  <si>
    <t>03.01.01.0015</t>
  </si>
  <si>
    <t>03.01.01.0017</t>
  </si>
  <si>
    <t>03.01.01.0021</t>
  </si>
  <si>
    <t>03.01.01.0020</t>
  </si>
  <si>
    <t>03.01.01.0022</t>
  </si>
  <si>
    <t>03.01.01.0023</t>
  </si>
  <si>
    <t>03.01.01.0014</t>
  </si>
  <si>
    <t>03.01.01.0018</t>
  </si>
  <si>
    <t>03.01.01.0013</t>
  </si>
  <si>
    <t>03.01.01.0011</t>
  </si>
  <si>
    <t>03.01.01.0012</t>
  </si>
  <si>
    <t>03.01.01.0030</t>
  </si>
  <si>
    <t>03.01.01.0008</t>
  </si>
  <si>
    <t>03.01.01.0007</t>
  </si>
  <si>
    <t>03.01.01.0009</t>
  </si>
  <si>
    <t>03.01.01.0028</t>
  </si>
  <si>
    <t>03.01.01.0027</t>
  </si>
  <si>
    <t>03.01.01.0002</t>
  </si>
  <si>
    <t>03.01.01.0025</t>
  </si>
  <si>
    <t>03.01.01.0026</t>
  </si>
  <si>
    <t>03.01.01.0029</t>
  </si>
  <si>
    <t>03.01.01.0031</t>
  </si>
  <si>
    <t>04.01.01.0001</t>
  </si>
  <si>
    <t>תכנון פרטני, קונפיגורציה ואינטגרציית הרשת, לרבות הזנת התכנון והתיעוד, As-Made ותרשימים במערכת בקרת התצורה כמפורט במסמך ג2 - נלקח כאחוז מהרשת האקטיבית</t>
  </si>
  <si>
    <t>הסדרי תנועה בגין סעיפים שאינם בכ"כ כמפורט בסעיף 4.2 לנספח י' להסכם</t>
  </si>
  <si>
    <t xml:space="preserve">אחוז מעלות למקטע לשנה לאחר הנחה </t>
  </si>
  <si>
    <t>תשומת לב למגבלות הבאות להגשת ההצעות:</t>
  </si>
  <si>
    <t xml:space="preserve">פרק 1 </t>
  </si>
  <si>
    <t xml:space="preserve">פרק 2 </t>
  </si>
  <si>
    <t xml:space="preserve">פרק 3 </t>
  </si>
  <si>
    <t xml:space="preserve">פרק 4 </t>
  </si>
  <si>
    <t xml:space="preserve">פרק 5 </t>
  </si>
  <si>
    <t xml:space="preserve">פרק 6 </t>
  </si>
  <si>
    <t>סה"כ הצעת מחיר</t>
  </si>
  <si>
    <t>00.00.00.0000</t>
  </si>
  <si>
    <t>תשתית אקטיבית פסיבית - 11.01.2022</t>
  </si>
  <si>
    <t>01.00.00.0000</t>
  </si>
  <si>
    <t>מבנה 1 - תשתית אקטיבית</t>
  </si>
  <si>
    <t>01.01.00.0000</t>
  </si>
  <si>
    <t>תשתית אקטיבית</t>
  </si>
  <si>
    <t>01.01.01.0000</t>
  </si>
  <si>
    <t>APN סלולרי לרבות הקמה, הגדרה ואינטגרציה ולרבות קישוריות מאובטחת ופתרון ניהול וניטור</t>
  </si>
  <si>
    <t>ממיר אופטי (GBIC 1) גיגה  למרחק של עד 10 ק"מ, ע"פ מפרט ג2</t>
  </si>
  <si>
    <t>ממיר אופטי (GBIC 100) גיגה  למרחק של עד 10 ק"מ, ע"פ מפרט ג2</t>
  </si>
  <si>
    <t>מערכת ניהול כוללת לאתר הראשי ולאתר הגיבוי,  לניהול כל מערך המתגים המוצע ,ע"פ מפרט ג'2,</t>
  </si>
  <si>
    <t>01.01.01.0018</t>
  </si>
  <si>
    <t>מתג מוקשח כולל 8 מבואות 10/100 נחושת מתוכן 4 מבואות 10/100 poe +  ,  ו 2 מבואות SFP ל-UPLINK, לרבות ספק כח DC/48v  240w ע"פ מפרט ג2</t>
  </si>
  <si>
    <t>SIM הכולל חבילת Data של 1TB לפחות למשך שנת שימוש של חבילת תקשורת</t>
  </si>
  <si>
    <t xml:space="preserve"> שנה</t>
  </si>
  <si>
    <t>01.01.01.0024</t>
  </si>
  <si>
    <t>תכנון פרטני, קונפיגורציה ואינטגרציית הרשת, לרבות הזנת התכנון והתיעוד, As-Made ותרשימים במערכת בקרת התצורה כמפורט במסמך ג2</t>
  </si>
  <si>
    <t>02.00.00.0000</t>
  </si>
  <si>
    <t>מבנה 2 - תשתית פסיבית</t>
  </si>
  <si>
    <t>02.01.00.0000</t>
  </si>
  <si>
    <t>ציוד פסיבי</t>
  </si>
  <si>
    <t>02.01.01.0000</t>
  </si>
  <si>
    <t>02.01.01.0022</t>
  </si>
  <si>
    <t>מערכת אל פסק, ומצברים לעבודה רציפה של 4 שעות בתוך ארון מחח מגולוון ממוזג, ע"פ פרט ומפרט מצ"ב להספק הנקוב במפרט 3KV</t>
  </si>
  <si>
    <t>מערכת אל פסק, ומצברים לעבודה רציפה של 4 שעות בתוך ארון מחח מגולוון ממוזג, ע"פ פרט ומפרט מצ"ב להספק הנקוב במפרט 300W</t>
  </si>
  <si>
    <t>מערכת אל פסק, ומצברים לעבודה רציפה של 4 שעות בתוך ארון מחח מגולוון ממוזג, ע"פ פרט ומפרט מצ"ב להספק הנקוב במפרט 600W</t>
  </si>
  <si>
    <t>02.01.01.0033</t>
  </si>
  <si>
    <t>מערכת אל פסק, ומצברים לעבודה רציפה של 4 שעות בתוך ארון מחח מגולוון ממוזג, ע"פ פרט ומפרט מצ"ב להספק הנקוב במפרט 900W</t>
  </si>
  <si>
    <t>02.01.01.0034</t>
  </si>
  <si>
    <t>מערכת אל פסק, ומצברים לעבודה רציפה של 4 שעות בתוך ארון מחח מגולוון ממוזג, ע"פ פרט ומפרט מצ"ב להספק הנקוב במפרט 1.2KW</t>
  </si>
  <si>
    <t>02.01.01.0035</t>
  </si>
  <si>
    <t>מערכת אל פסק, ומצברים לעבודה רציפה של 4 שעות בתוך ארון מחח מגולוון ממוזג, ע"פ פרט ומפרט מצ"ב להספק הנקוב במפרט 1.5KW</t>
  </si>
  <si>
    <t>02.01.01.0036</t>
  </si>
  <si>
    <t>מערכת אל פסק, ומצברים לעבודה רציפה של 4 שעות בתוך ארון מחח מגולוון ממוזג, ע"פ פרט ומפרט מצ"ב להספק הנקוב במפרט 1.8KW</t>
  </si>
  <si>
    <t>02.01.01.0037</t>
  </si>
  <si>
    <t>02.01.01.0038</t>
  </si>
  <si>
    <t>03.00.00.0000</t>
  </si>
  <si>
    <t>מבנה 3 - עבודות אזרחיות</t>
  </si>
  <si>
    <t>03.01.00.0000</t>
  </si>
  <si>
    <t>עבודות אזרחיות</t>
  </si>
  <si>
    <t>03.01.01.0000</t>
  </si>
  <si>
    <t>חפירה ו/או חציבת תעלה לצנרת תקשורת מכל סוג בעומק  עד  110 ס"מ וברוחב עד 30 ס"מ בתחתיתה, באמצעות  כלי מכאני - טרנצ'ר ובעבודת ידיים בכל סוגי הקרקע, כולל ריפוד חול בעובי 10 ס"מ וכיסוי 20 ס"מ, סרט סימון תיקני לרבות סילוק עודפי החפירה וכמפורט במפרט הטכני</t>
  </si>
  <si>
    <t>מילוי כלשהו מבטון CLSM (בחנ"מ בעל חוזק גבוה) בתעלות, בחללים וכיו"ב בכל כמות שהיא.</t>
  </si>
  <si>
    <t xml:space="preserve"> מ"ק</t>
  </si>
  <si>
    <t>ציפוי מאחה באימולסיה ביטומנית בשיעור של 0.5 ליטר/מ''ר</t>
  </si>
  <si>
    <t xml:space="preserve"> מ"ר</t>
  </si>
  <si>
    <t>קרצוף מיסעת אספלט קיים בעובי 1-5 ס"מ לרבות טאטוא, פינוי וסילוק.</t>
  </si>
  <si>
    <t>קרצוף מיסעת אספלט קיים בעובי מעל 5.01 ועד 10 ס"מ לרבות טאטוא, פינוי וסילוק.</t>
  </si>
  <si>
    <t>תאמ''א 12.5 (S.M.A) בעובי 4 ס''מ, עם אגראגט גס בזלתי סוג א' וביטומן PG76-10</t>
  </si>
  <si>
    <t>תא''מ 25 (S) בעובי 6 ס''מ עם אגרגט גס גירי/דולומיטי סוג ב' וביטומן PG70-10</t>
  </si>
  <si>
    <t>תא''מ 25 (S) בעובי 7 ס''מ עם אגרגט גס גירי/דולומיטי סוג א' וביטומן PG70-10</t>
  </si>
  <si>
    <t>מגמר (פינשר) אלקטרוני קטן כולל מכבש פניאומטי ודו גלילי וצוות פיזור.</t>
  </si>
  <si>
    <t xml:space="preserve"> י"ע</t>
  </si>
  <si>
    <t>אספקה ופיזור חול מחצבה נקי מפסולת וגופים זרים.</t>
  </si>
  <si>
    <t>הוצאת כבל סיב אופטי מצינור קיים</t>
  </si>
  <si>
    <t>חיבור צנרת חדשה לתא בקרה קיים, כולל חפירה, ביצוע חורים חדשים וסתימתם בבטון , הגנה על כבלים קיימים בזמן ביצוע , ניקוי התא , מילוי חצץ</t>
  </si>
  <si>
    <t>ניקוי תא קיים- בכפוף לאישור בכתב מהמפקח</t>
  </si>
  <si>
    <t>03.01.01.0032</t>
  </si>
  <si>
    <t>03.01.01.0033</t>
  </si>
  <si>
    <t>03.01.01.0034</t>
  </si>
  <si>
    <t>03.01.01.0035</t>
  </si>
  <si>
    <t>03.01.01.0036</t>
  </si>
  <si>
    <t>03.01.01.0037</t>
  </si>
  <si>
    <t>תכנון וביצוע משטח בטון עבור ארונות אל פסק, ע"פ מידות בפרט, כולל דרך גישה, הכל מבטון, ובאם יידרש בשל תנאי השטח מעקה פלדה מגולוון ומאחז יד, הכל ע"פ הנחיות קונסטרוקטור מטעם הקבלן, ואישור יועץ נגישות מטעמו.</t>
  </si>
  <si>
    <t>03.01.01.0038</t>
  </si>
  <si>
    <t>03.01.01.0039</t>
  </si>
  <si>
    <t>03.01.01.0040</t>
  </si>
  <si>
    <t>03.01.01.0041</t>
  </si>
  <si>
    <t>03.01.01.0042</t>
  </si>
  <si>
    <t>03.01.01.0043</t>
  </si>
  <si>
    <t>03.01.01.0044</t>
  </si>
  <si>
    <t>עמוד עץ בגובה 10 מ', להתקנה בקרקע או בקוביית בטון, לרבות פירוק לאחר סיום העבודה והובלה למחסני הקבלן .</t>
  </si>
  <si>
    <t>04.00.00.0000</t>
  </si>
  <si>
    <t>מבנה 4 - הסדרי תנועה זמניים</t>
  </si>
  <si>
    <t>04.01.00.0000</t>
  </si>
  <si>
    <t>הסדרי תנועה זמניים</t>
  </si>
  <si>
    <t>04.01.01.0000</t>
  </si>
  <si>
    <t>הסדרי תנועה כמפורט בסעיף 4.2 לנספח י' להסכם</t>
  </si>
  <si>
    <t>04.01.01.0002</t>
  </si>
  <si>
    <t>צוות אבטחה לרבות עגלת חץ - גדולה וכל הציוד הנדרש (בדרכים בין עירוניות).  צוות אבטחה כולל 2 אנשים+טנדר+כל אביזר` הבטיחות הנדרשים. מחיר ליום עבודה (יום/לילה) עד 10 ש?ע להצבה עפ"י תכניות הסדרי תנועה זמניים , ותרשימים ככל הנדרש.</t>
  </si>
  <si>
    <t>04.01.01.0003</t>
  </si>
  <si>
    <t xml:space="preserve"> ש"ע</t>
  </si>
  <si>
    <t>04.01.01.0004</t>
  </si>
  <si>
    <t>תמריץ עבור הקבלן לאיחוד הסדרי תנועה ושיתוף 1 קבלני קצה בהסדרים קיימים</t>
  </si>
  <si>
    <t>04.01.01.0005</t>
  </si>
  <si>
    <t>תמריץ עבור הקבלן לאיחוד הסדרי תנועה ושיתוף 2 קבלני קצה או יותר בהסדרים קיימים</t>
  </si>
  <si>
    <t>04.01.01.0006</t>
  </si>
  <si>
    <t>שלטים צידיים חדשים כולל קונסטרוקצית פלדה (מסגרת ) בגובה 3 מ' עד 4 מ' וברוחב 3 מ' . מ"א דרגה ולרבות היסודות, מערכת חיבור לעמוד .</t>
  </si>
  <si>
    <t>04.01.01.0007</t>
  </si>
  <si>
    <t>04.01.01.0008</t>
  </si>
  <si>
    <t>שינוי מסר בשלט צידי ( לא כולל פירוק הרכבה והובלה) מחומר מחזיר אור דרגה 2</t>
  </si>
  <si>
    <t>04.01.01.0009</t>
  </si>
  <si>
    <t>04.01.01.0010</t>
  </si>
  <si>
    <t>תמרור בין עירוני מחומר מחזיר אור דרגה 3 לפי י"ח</t>
  </si>
  <si>
    <t>04.01.01.0011</t>
  </si>
  <si>
    <t>05.00.00.0000</t>
  </si>
  <si>
    <t>מבנה 5 - הקצבים</t>
  </si>
  <si>
    <t>05.01.00.0000</t>
  </si>
  <si>
    <t>הקצבים</t>
  </si>
  <si>
    <t>05.01.01.0000</t>
  </si>
  <si>
    <t>05.01.01.0001</t>
  </si>
  <si>
    <t>תשלום בגין כ"א (איש לוח זמנים, PMO) עבור תיאום עבודות (תכנון וביצוע) של קבלני ציוד קצה עם עבודות  נשוא מכרז זה</t>
  </si>
  <si>
    <t>05.01.01.0002</t>
  </si>
  <si>
    <t>תשלום בגין ביצוע עבודות הקבלן כקבלן ראשי באתר בהתאם לסעיף 4.3 לנספח י' (התשלומים). מובהר כי תשלום זה הוא עבור כלל העבודות ביממה פר מקטע</t>
  </si>
  <si>
    <t>05.01.01.0003</t>
  </si>
  <si>
    <t>05.01.01.0004</t>
  </si>
  <si>
    <t>תשלום עבור עבודות מבוססות כ"א כמוגדר במסמכי המכרז. התשלום יהיה על בסיס תעריפי שעות העבודה של נת"א.</t>
  </si>
  <si>
    <t>05.01.01.0005</t>
  </si>
  <si>
    <t>תשלום PDR בהתאם לסעיף 27 בפרט</t>
  </si>
  <si>
    <t>06.00.00.0000</t>
  </si>
  <si>
    <t>מבנה 6 - תחזוקה שנתית לתשתית אקטיבית ופסיבית</t>
  </si>
  <si>
    <t>06.01.00.0000</t>
  </si>
  <si>
    <t>תחזוקה שנתית לתשתית אקטיבית ופסיבית</t>
  </si>
  <si>
    <t>06.01.01.0000</t>
  </si>
  <si>
    <t>06.01.01.0001</t>
  </si>
  <si>
    <t>תחזוקה שנתית לתשתית אקטיבית ופסיבית בהתאם למוגדר במפרט המיוחד ובמסמכי המכרז</t>
  </si>
  <si>
    <t>מ"ר</t>
  </si>
  <si>
    <t>שנה</t>
  </si>
  <si>
    <t xml:space="preserve"> מטר קוב</t>
  </si>
  <si>
    <t>מטר</t>
  </si>
  <si>
    <t>י"ע</t>
  </si>
  <si>
    <t>מטר קוב</t>
  </si>
  <si>
    <t>קומפ</t>
  </si>
  <si>
    <t>טבעות קצה</t>
  </si>
  <si>
    <t xml:space="preserve">מכרז ממוכן (מקוון) מס' 31/21 
לביצוע עבודות הקמה ותחזוקה של תשתיות חשמל ותקשורת אקטיבית ופסיבית - טופס הצעת המחיר </t>
  </si>
  <si>
    <t>תחזוקה שנתית ציוד אקטיבי (ללא סעיפי תכנון)</t>
  </si>
  <si>
    <t>שע"ח</t>
  </si>
  <si>
    <t>דולר</t>
  </si>
  <si>
    <t>יורו</t>
  </si>
  <si>
    <t>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</si>
</sst>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quot;\ * #,##0.00_ ;_ &quot;₪&quot;\ * \-#,##0.00_ ;_ &quot;₪&quot;\ * &quot;-&quot;??_ ;_ @_ "/>
    <numFmt numFmtId="43" formatCode="_ * #,##0.00_ ;_ * \-#,##0.00_ ;_ * &quot;-&quot;??_ ;_ @_ "/>
    <numFmt numFmtId="164" formatCode="_-[$$-409]* #,##0_ ;_-[$$-409]* \-#,##0\ ;_-[$$-409]* &quot;-&quot;??_ ;_-@_ "/>
    <numFmt numFmtId="165" formatCode="_ [$₪-40D]\ * #,##0_ ;_ [$₪-40D]\ * \-#,##0_ ;_ [$₪-40D]\ * &quot;-&quot;??_ ;_ @_ "/>
    <numFmt numFmtId="166" formatCode="_ [$₪-40D]\ * #,##0.00_ ;_ [$₪-40D]\ * \-#,##0.00_ ;_ [$₪-40D]\ * &quot;-&quot;??_ ;_ @_ "/>
    <numFmt numFmtId="167" formatCode="#,###,##0.000"/>
    <numFmt numFmtId="168" formatCode="#,###,##0.00"/>
    <numFmt numFmtId="169" formatCode="_ * #,##0_ ;_ * \-#,##0_ ;_ * &quot;-&quot;??_ ;_ @_ "/>
    <numFmt numFmtId="170" formatCode="_ * #,##0.0_ ;_ * \-#,##0.0_ ;_ * &quot;-&quot;??_ ;_ @_ "/>
    <numFmt numFmtId="171" formatCode="#,###,##0"/>
    <numFmt numFmtId="172" formatCode="_ [$₪-40D]\ * #,##0.0_ ;_ [$₪-40D]\ * \-#,##0.0_ ;_ [$₪-40D]\ * &quot;-&quot;??_ ;_ @_ "/>
    <numFmt numFmtId="173" formatCode="#,##0.00_ ;\-#,##0.00\ "/>
  </numFmts>
  <fonts count="22" x14ac:knownFonts="1">
    <font>
      <sz val="11"/>
      <color theme="1"/>
      <name val="Calibri"/>
      <family val="2"/>
      <charset val="177"/>
      <scheme val="minor"/>
    </font>
    <font>
      <sz val="11"/>
      <color theme="1"/>
      <name val="Calibri"/>
      <family val="2"/>
      <scheme val="minor"/>
    </font>
    <font>
      <b/>
      <sz val="11"/>
      <color indexed="8"/>
      <name val="Calibri"/>
      <family val="2"/>
      <scheme val="minor"/>
    </font>
    <font>
      <b/>
      <sz val="11"/>
      <color theme="1"/>
      <name val="Calibri"/>
      <family val="2"/>
      <scheme val="minor"/>
    </font>
    <font>
      <sz val="11"/>
      <color theme="1"/>
      <name val="Calibri"/>
      <family val="2"/>
      <charset val="177"/>
      <scheme val="minor"/>
    </font>
    <font>
      <sz val="11"/>
      <color rgb="FFFF0000"/>
      <name val="Calibri"/>
      <family val="2"/>
      <charset val="177"/>
      <scheme val="minor"/>
    </font>
    <font>
      <sz val="11"/>
      <color indexed="8"/>
      <name val="Calibri"/>
      <family val="2"/>
      <scheme val="minor"/>
    </font>
    <font>
      <sz val="11"/>
      <name val="Calibri"/>
      <family val="2"/>
      <scheme val="minor"/>
    </font>
    <font>
      <sz val="11"/>
      <name val="Calibri"/>
      <family val="2"/>
      <charset val="177"/>
      <scheme val="minor"/>
    </font>
    <font>
      <u/>
      <sz val="11"/>
      <color theme="10"/>
      <name val="Calibri"/>
      <family val="2"/>
      <charset val="177"/>
      <scheme val="minor"/>
    </font>
    <font>
      <b/>
      <sz val="14"/>
      <name val="Calibri"/>
      <family val="2"/>
      <scheme val="minor"/>
    </font>
    <font>
      <b/>
      <sz val="14"/>
      <color theme="1"/>
      <name val="Calibri"/>
      <family val="2"/>
      <scheme val="minor"/>
    </font>
    <font>
      <b/>
      <sz val="16"/>
      <color theme="1"/>
      <name val="Calibri"/>
      <family val="2"/>
      <scheme val="minor"/>
    </font>
    <font>
      <sz val="11"/>
      <color rgb="FF0000FF"/>
      <name val="Calibri"/>
      <family val="2"/>
      <charset val="177"/>
      <scheme val="minor"/>
    </font>
    <font>
      <b/>
      <sz val="11"/>
      <color rgb="FFFF0000"/>
      <name val="Calibri"/>
      <family val="2"/>
      <scheme val="minor"/>
    </font>
    <font>
      <b/>
      <u val="double"/>
      <sz val="16"/>
      <color theme="1"/>
      <name val="Calibri"/>
      <family val="2"/>
      <scheme val="minor"/>
    </font>
    <font>
      <b/>
      <sz val="11"/>
      <color theme="1"/>
      <name val="Calibri"/>
      <family val="2"/>
      <charset val="177"/>
      <scheme val="minor"/>
    </font>
    <font>
      <sz val="8"/>
      <name val="Calibri"/>
      <family val="2"/>
      <charset val="177"/>
      <scheme val="minor"/>
    </font>
    <font>
      <b/>
      <sz val="12"/>
      <color theme="1"/>
      <name val="Calibri"/>
      <family val="2"/>
      <scheme val="minor"/>
    </font>
    <font>
      <sz val="12"/>
      <color theme="1"/>
      <name val="Calibri"/>
      <family val="2"/>
      <scheme val="minor"/>
    </font>
    <font>
      <sz val="11"/>
      <color rgb="FF000000"/>
      <name val="Arial"/>
      <family val="2"/>
    </font>
    <font>
      <b/>
      <u val="double"/>
      <sz val="18"/>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rgb="FFFF0000"/>
        <bgColor indexed="64"/>
      </patternFill>
    </fill>
    <fill>
      <patternFill patternType="lightUp">
        <bgColor theme="0"/>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9" fontId="4" fillId="0" borderId="0" applyFont="0" applyFill="0" applyBorder="0" applyAlignment="0" applyProtection="0"/>
    <xf numFmtId="0" fontId="9" fillId="0" borderId="0" applyNumberFormat="0" applyFill="0" applyBorder="0" applyAlignment="0" applyProtection="0"/>
    <xf numFmtId="43" fontId="4" fillId="0" borderId="0" applyFont="0" applyFill="0" applyBorder="0" applyAlignment="0" applyProtection="0"/>
  </cellStyleXfs>
  <cellXfs count="435">
    <xf numFmtId="0" fontId="0" fillId="0" borderId="0" xfId="0"/>
    <xf numFmtId="164" fontId="2" fillId="0" borderId="1" xfId="0" applyNumberFormat="1" applyFont="1" applyBorder="1"/>
    <xf numFmtId="0" fontId="0" fillId="0" borderId="1" xfId="0" applyBorder="1" applyAlignment="1">
      <alignment horizontal="center" vertical="center"/>
    </xf>
    <xf numFmtId="165" fontId="0" fillId="0" borderId="1" xfId="0" applyNumberFormat="1" applyBorder="1"/>
    <xf numFmtId="0" fontId="0" fillId="0" borderId="0" xfId="0" applyAlignment="1">
      <alignment horizontal="center"/>
    </xf>
    <xf numFmtId="0" fontId="0" fillId="0" borderId="1" xfId="0" applyFill="1" applyBorder="1" applyAlignment="1">
      <alignment horizontal="center" vertical="center"/>
    </xf>
    <xf numFmtId="165" fontId="6" fillId="0" borderId="1" xfId="0" applyNumberFormat="1" applyFont="1" applyBorder="1"/>
    <xf numFmtId="0" fontId="3" fillId="3" borderId="0" xfId="0" applyFont="1" applyFill="1"/>
    <xf numFmtId="0" fontId="9" fillId="0" borderId="0" xfId="2"/>
    <xf numFmtId="165" fontId="0" fillId="0" borderId="9" xfId="0" applyNumberFormat="1" applyBorder="1" applyAlignment="1">
      <alignment horizontal="center" vertical="center"/>
    </xf>
    <xf numFmtId="0" fontId="0" fillId="0" borderId="8" xfId="0" applyBorder="1" applyAlignment="1">
      <alignment wrapText="1"/>
    </xf>
    <xf numFmtId="0" fontId="0" fillId="0" borderId="10" xfId="0" applyBorder="1" applyAlignment="1">
      <alignment wrapText="1"/>
    </xf>
    <xf numFmtId="0" fontId="0" fillId="0" borderId="11" xfId="0" applyBorder="1" applyAlignment="1">
      <alignment horizontal="center" vertical="center"/>
    </xf>
    <xf numFmtId="164" fontId="2" fillId="0" borderId="11" xfId="0" applyNumberFormat="1" applyFont="1" applyBorder="1"/>
    <xf numFmtId="165" fontId="6" fillId="0" borderId="11" xfId="0" applyNumberFormat="1" applyFont="1" applyBorder="1"/>
    <xf numFmtId="165" fontId="0" fillId="0" borderId="11" xfId="0" applyNumberFormat="1" applyBorder="1"/>
    <xf numFmtId="165" fontId="0" fillId="0" borderId="13" xfId="0" applyNumberFormat="1" applyBorder="1" applyAlignment="1">
      <alignment horizontal="center" vertical="center"/>
    </xf>
    <xf numFmtId="165" fontId="6" fillId="0" borderId="4" xfId="0" applyNumberFormat="1" applyFont="1" applyBorder="1"/>
    <xf numFmtId="165" fontId="0" fillId="0" borderId="4" xfId="0" applyNumberFormat="1" applyBorder="1"/>
    <xf numFmtId="165" fontId="0" fillId="0" borderId="15" xfId="0" applyNumberFormat="1" applyBorder="1" applyAlignment="1">
      <alignment horizontal="center" vertical="center"/>
    </xf>
    <xf numFmtId="0" fontId="0" fillId="2" borderId="16" xfId="0" applyFill="1" applyBorder="1"/>
    <xf numFmtId="0" fontId="0" fillId="2" borderId="17" xfId="0" applyFill="1" applyBorder="1" applyAlignment="1">
      <alignment horizontal="center" vertical="center"/>
    </xf>
    <xf numFmtId="0" fontId="0" fillId="2" borderId="17" xfId="0" applyFill="1" applyBorder="1"/>
    <xf numFmtId="0" fontId="0" fillId="2" borderId="17" xfId="0" applyFill="1" applyBorder="1" applyAlignment="1">
      <alignment horizontal="center" readingOrder="2"/>
    </xf>
    <xf numFmtId="0" fontId="0" fillId="3" borderId="18" xfId="0" applyFill="1" applyBorder="1" applyAlignment="1">
      <alignment horizontal="center" vertical="center"/>
    </xf>
    <xf numFmtId="0" fontId="0" fillId="0" borderId="14" xfId="0" applyBorder="1" applyAlignment="1">
      <alignment wrapText="1"/>
    </xf>
    <xf numFmtId="0" fontId="0" fillId="0" borderId="4" xfId="0" applyFill="1" applyBorder="1" applyAlignment="1">
      <alignment horizontal="center" vertical="center"/>
    </xf>
    <xf numFmtId="164" fontId="2" fillId="0" borderId="4" xfId="0" applyNumberFormat="1" applyFont="1" applyBorder="1"/>
    <xf numFmtId="0" fontId="7" fillId="0" borderId="5" xfId="0" applyFont="1" applyBorder="1" applyAlignment="1">
      <alignment wrapText="1"/>
    </xf>
    <xf numFmtId="0" fontId="0" fillId="0" borderId="6" xfId="0" applyBorder="1" applyAlignment="1">
      <alignment horizontal="center" vertical="center"/>
    </xf>
    <xf numFmtId="165" fontId="6" fillId="0" borderId="6" xfId="0" applyNumberFormat="1" applyFont="1" applyBorder="1"/>
    <xf numFmtId="165" fontId="0" fillId="0" borderId="6" xfId="0" applyNumberFormat="1" applyBorder="1"/>
    <xf numFmtId="165" fontId="0" fillId="0" borderId="7" xfId="0" applyNumberFormat="1" applyBorder="1" applyAlignment="1">
      <alignment horizontal="center" vertical="center"/>
    </xf>
    <xf numFmtId="165" fontId="0" fillId="0" borderId="13" xfId="0" applyNumberFormat="1" applyBorder="1"/>
    <xf numFmtId="0" fontId="0" fillId="0" borderId="5" xfId="0" applyBorder="1" applyAlignment="1">
      <alignment wrapText="1"/>
    </xf>
    <xf numFmtId="0" fontId="0" fillId="0" borderId="6" xfId="0" applyFill="1" applyBorder="1" applyAlignment="1">
      <alignment horizontal="center" vertical="center"/>
    </xf>
    <xf numFmtId="164" fontId="2" fillId="0" borderId="6" xfId="0" applyNumberFormat="1" applyFont="1" applyBorder="1"/>
    <xf numFmtId="165" fontId="0" fillId="0" borderId="7" xfId="0" applyNumberFormat="1" applyBorder="1"/>
    <xf numFmtId="0" fontId="0" fillId="0" borderId="11" xfId="0" applyFill="1" applyBorder="1" applyAlignment="1">
      <alignment horizontal="center" vertical="center"/>
    </xf>
    <xf numFmtId="165" fontId="6" fillId="0" borderId="7" xfId="0" applyNumberFormat="1" applyFont="1" applyBorder="1"/>
    <xf numFmtId="0" fontId="0" fillId="0" borderId="11" xfId="0" applyBorder="1" applyAlignment="1">
      <alignment horizontal="center" wrapText="1"/>
    </xf>
    <xf numFmtId="0" fontId="0" fillId="0" borderId="11" xfId="0" applyBorder="1" applyAlignment="1">
      <alignment horizontal="right" wrapText="1"/>
    </xf>
    <xf numFmtId="0" fontId="0" fillId="0" borderId="6" xfId="0" applyBorder="1" applyAlignment="1">
      <alignment horizontal="right" wrapText="1"/>
    </xf>
    <xf numFmtId="0" fontId="0" fillId="0" borderId="0" xfId="0" applyFill="1"/>
    <xf numFmtId="0" fontId="0" fillId="0" borderId="8" xfId="0" applyFill="1" applyBorder="1" applyAlignment="1">
      <alignment wrapText="1"/>
    </xf>
    <xf numFmtId="165" fontId="0" fillId="0" borderId="9" xfId="0" applyNumberFormat="1" applyFill="1" applyBorder="1"/>
    <xf numFmtId="0" fontId="0" fillId="0" borderId="10" xfId="0" applyFill="1" applyBorder="1" applyAlignment="1">
      <alignment wrapText="1"/>
    </xf>
    <xf numFmtId="165" fontId="0" fillId="0" borderId="13" xfId="0" applyNumberFormat="1" applyFill="1" applyBorder="1"/>
    <xf numFmtId="9" fontId="6" fillId="0" borderId="19" xfId="1" applyFont="1" applyBorder="1" applyAlignment="1"/>
    <xf numFmtId="9" fontId="6" fillId="0" borderId="3" xfId="1" applyFont="1" applyBorder="1" applyAlignment="1"/>
    <xf numFmtId="0" fontId="0" fillId="0" borderId="25" xfId="0" applyBorder="1" applyAlignment="1">
      <alignment wrapText="1"/>
    </xf>
    <xf numFmtId="0" fontId="0" fillId="0" borderId="2" xfId="0" applyBorder="1" applyAlignment="1">
      <alignment horizontal="center" vertical="center"/>
    </xf>
    <xf numFmtId="165" fontId="6" fillId="0" borderId="2" xfId="0" applyNumberFormat="1" applyFont="1" applyBorder="1"/>
    <xf numFmtId="165" fontId="0" fillId="0" borderId="2" xfId="0" applyNumberFormat="1" applyBorder="1"/>
    <xf numFmtId="165" fontId="6" fillId="0" borderId="26" xfId="0" applyNumberFormat="1" applyFont="1" applyBorder="1"/>
    <xf numFmtId="0" fontId="7" fillId="0" borderId="16" xfId="0" applyFont="1" applyBorder="1" applyAlignment="1">
      <alignment horizontal="right" wrapText="1" readingOrder="2"/>
    </xf>
    <xf numFmtId="0" fontId="0" fillId="0" borderId="17" xfId="0" applyBorder="1" applyAlignment="1">
      <alignment horizontal="center" wrapText="1"/>
    </xf>
    <xf numFmtId="165" fontId="6" fillId="0" borderId="17" xfId="0" applyNumberFormat="1" applyFont="1" applyBorder="1"/>
    <xf numFmtId="9" fontId="6" fillId="0" borderId="17" xfId="1" applyFont="1" applyBorder="1" applyAlignment="1"/>
    <xf numFmtId="165" fontId="0" fillId="0" borderId="17" xfId="0" applyNumberFormat="1" applyBorder="1"/>
    <xf numFmtId="0" fontId="0" fillId="0" borderId="17" xfId="0" applyBorder="1" applyAlignment="1">
      <alignment horizontal="right" wrapText="1"/>
    </xf>
    <xf numFmtId="165" fontId="6" fillId="0" borderId="18" xfId="0" applyNumberFormat="1" applyFont="1" applyBorder="1"/>
    <xf numFmtId="0" fontId="7" fillId="0" borderId="27" xfId="0" applyFont="1" applyBorder="1" applyAlignment="1">
      <alignment wrapText="1"/>
    </xf>
    <xf numFmtId="0" fontId="5" fillId="0" borderId="3" xfId="0" applyFont="1" applyBorder="1" applyAlignment="1">
      <alignment horizontal="center" wrapText="1"/>
    </xf>
    <xf numFmtId="165" fontId="6" fillId="0" borderId="3" xfId="0" applyNumberFormat="1" applyFont="1" applyBorder="1"/>
    <xf numFmtId="165" fontId="0" fillId="0" borderId="3" xfId="0" applyNumberFormat="1" applyBorder="1"/>
    <xf numFmtId="0" fontId="0" fillId="0" borderId="3" xfId="0" applyBorder="1" applyAlignment="1">
      <alignment horizontal="right" wrapText="1"/>
    </xf>
    <xf numFmtId="165" fontId="6" fillId="0" borderId="28" xfId="0" applyNumberFormat="1" applyFont="1" applyBorder="1"/>
    <xf numFmtId="0" fontId="3" fillId="0" borderId="29" xfId="0" applyFont="1" applyBorder="1"/>
    <xf numFmtId="0" fontId="0" fillId="0" borderId="12" xfId="0" applyBorder="1" applyAlignment="1">
      <alignment horizontal="center"/>
    </xf>
    <xf numFmtId="0" fontId="0" fillId="0" borderId="12" xfId="0" applyBorder="1"/>
    <xf numFmtId="165" fontId="3" fillId="0" borderId="12" xfId="0" applyNumberFormat="1" applyFont="1" applyBorder="1"/>
    <xf numFmtId="165" fontId="3" fillId="0" borderId="30" xfId="0" applyNumberFormat="1" applyFont="1" applyBorder="1"/>
    <xf numFmtId="0" fontId="0" fillId="0" borderId="6" xfId="0" applyBorder="1" applyAlignment="1">
      <alignment horizontal="center" wrapText="1"/>
    </xf>
    <xf numFmtId="165" fontId="0" fillId="0" borderId="6" xfId="0" applyNumberFormat="1" applyBorder="1" applyAlignment="1">
      <alignment horizontal="center" wrapText="1"/>
    </xf>
    <xf numFmtId="0" fontId="0" fillId="0" borderId="6" xfId="0" applyBorder="1" applyAlignment="1">
      <alignment wrapText="1"/>
    </xf>
    <xf numFmtId="165" fontId="8" fillId="0" borderId="6" xfId="0" applyNumberFormat="1" applyFont="1" applyBorder="1"/>
    <xf numFmtId="165" fontId="8" fillId="0" borderId="6" xfId="0" applyNumberFormat="1" applyFont="1" applyBorder="1" applyAlignment="1">
      <alignment horizontal="center" wrapText="1"/>
    </xf>
    <xf numFmtId="0" fontId="7" fillId="0" borderId="10" xfId="0" applyFont="1" applyBorder="1" applyAlignment="1">
      <alignment wrapText="1"/>
    </xf>
    <xf numFmtId="165" fontId="0" fillId="0" borderId="11" xfId="0" applyNumberFormat="1" applyBorder="1" applyAlignment="1">
      <alignment horizontal="center" wrapText="1"/>
    </xf>
    <xf numFmtId="0" fontId="0" fillId="0" borderId="11" xfId="0" applyBorder="1" applyAlignment="1">
      <alignment wrapText="1"/>
    </xf>
    <xf numFmtId="165" fontId="8" fillId="0" borderId="11" xfId="0" applyNumberFormat="1" applyFont="1" applyBorder="1"/>
    <xf numFmtId="165" fontId="8" fillId="0" borderId="11" xfId="0" applyNumberFormat="1" applyFont="1" applyBorder="1" applyAlignment="1">
      <alignment horizontal="center" wrapText="1"/>
    </xf>
    <xf numFmtId="165" fontId="6" fillId="0" borderId="30" xfId="0" applyNumberFormat="1" applyFont="1" applyBorder="1"/>
    <xf numFmtId="0" fontId="7" fillId="0" borderId="5" xfId="0" applyFont="1" applyBorder="1" applyAlignment="1">
      <alignment horizontal="right" wrapText="1" readingOrder="2"/>
    </xf>
    <xf numFmtId="0" fontId="0" fillId="0" borderId="1" xfId="0" applyBorder="1" applyAlignment="1">
      <alignment horizontal="right" vertical="center"/>
    </xf>
    <xf numFmtId="0" fontId="0" fillId="0" borderId="6" xfId="0" applyBorder="1" applyAlignment="1">
      <alignment horizontal="right" vertical="center"/>
    </xf>
    <xf numFmtId="0" fontId="0" fillId="0" borderId="11" xfId="0" applyBorder="1" applyAlignment="1">
      <alignment horizontal="right" vertical="center"/>
    </xf>
    <xf numFmtId="0" fontId="8" fillId="0" borderId="3" xfId="0" applyFont="1" applyBorder="1" applyAlignment="1">
      <alignment horizontal="center" wrapText="1"/>
    </xf>
    <xf numFmtId="0" fontId="0" fillId="0" borderId="1" xfId="0" applyBorder="1"/>
    <xf numFmtId="0" fontId="0" fillId="0" borderId="1" xfId="0" applyBorder="1" applyAlignment="1">
      <alignment horizontal="right" readingOrder="2"/>
    </xf>
    <xf numFmtId="9" fontId="2" fillId="0" borderId="19" xfId="1" applyFont="1" applyBorder="1" applyAlignment="1"/>
    <xf numFmtId="9" fontId="2" fillId="0" borderId="3" xfId="1" applyFont="1" applyBorder="1" applyAlignment="1"/>
    <xf numFmtId="9" fontId="2" fillId="0" borderId="12" xfId="1" applyFont="1" applyBorder="1" applyAlignment="1"/>
    <xf numFmtId="0" fontId="0" fillId="0" borderId="4" xfId="0" applyBorder="1" applyAlignment="1">
      <alignment horizontal="center" vertical="center"/>
    </xf>
    <xf numFmtId="0" fontId="0" fillId="0" borderId="4" xfId="0" applyBorder="1" applyAlignment="1">
      <alignment horizontal="right" vertical="center"/>
    </xf>
    <xf numFmtId="0" fontId="0" fillId="0" borderId="7" xfId="0" applyBorder="1" applyAlignment="1">
      <alignment horizontal="right" vertical="center"/>
    </xf>
    <xf numFmtId="0" fontId="0" fillId="0" borderId="9" xfId="0" applyBorder="1" applyAlignment="1">
      <alignment horizontal="right" vertical="center"/>
    </xf>
    <xf numFmtId="0" fontId="0" fillId="0" borderId="13" xfId="0" applyBorder="1" applyAlignment="1">
      <alignment horizontal="right" vertical="center"/>
    </xf>
    <xf numFmtId="0" fontId="10" fillId="0" borderId="37" xfId="0" applyFont="1" applyBorder="1" applyAlignment="1">
      <alignment horizontal="center" vertical="center" wrapText="1"/>
    </xf>
    <xf numFmtId="0" fontId="3" fillId="2" borderId="22" xfId="0" applyFont="1" applyFill="1" applyBorder="1"/>
    <xf numFmtId="0" fontId="3" fillId="2" borderId="16" xfId="0" applyFont="1" applyFill="1" applyBorder="1"/>
    <xf numFmtId="0" fontId="3" fillId="2" borderId="17" xfId="0" applyFont="1" applyFill="1" applyBorder="1" applyAlignment="1">
      <alignment horizontal="center" vertical="center"/>
    </xf>
    <xf numFmtId="0" fontId="3" fillId="2" borderId="17" xfId="0" applyFont="1" applyFill="1" applyBorder="1"/>
    <xf numFmtId="0" fontId="3" fillId="2" borderId="17" xfId="0" applyFont="1" applyFill="1" applyBorder="1" applyAlignment="1">
      <alignment horizontal="center" readingOrder="2"/>
    </xf>
    <xf numFmtId="9" fontId="2" fillId="4" borderId="3" xfId="1" applyFont="1" applyFill="1" applyBorder="1" applyAlignment="1"/>
    <xf numFmtId="9" fontId="2" fillId="4" borderId="12" xfId="1" applyFont="1" applyFill="1" applyBorder="1" applyAlignment="1"/>
    <xf numFmtId="9" fontId="6" fillId="4" borderId="19" xfId="1" applyFont="1" applyFill="1" applyBorder="1" applyAlignment="1"/>
    <xf numFmtId="9" fontId="6" fillId="4" borderId="3" xfId="1" applyFont="1" applyFill="1" applyBorder="1" applyAlignment="1"/>
    <xf numFmtId="0" fontId="7" fillId="0" borderId="41" xfId="0" applyFont="1" applyBorder="1" applyAlignment="1">
      <alignment wrapText="1"/>
    </xf>
    <xf numFmtId="0" fontId="0" fillId="0" borderId="19" xfId="0" applyBorder="1" applyAlignment="1">
      <alignment horizontal="center" vertical="center"/>
    </xf>
    <xf numFmtId="165" fontId="6" fillId="0" borderId="19" xfId="0" applyNumberFormat="1" applyFont="1" applyBorder="1"/>
    <xf numFmtId="165" fontId="0" fillId="0" borderId="19" xfId="0" applyNumberFormat="1" applyBorder="1"/>
    <xf numFmtId="0" fontId="0" fillId="0" borderId="42" xfId="0" applyBorder="1" applyAlignment="1">
      <alignment horizontal="center" vertical="center"/>
    </xf>
    <xf numFmtId="0" fontId="0" fillId="0" borderId="15" xfId="0" applyBorder="1" applyAlignment="1">
      <alignment horizontal="right" vertical="center"/>
    </xf>
    <xf numFmtId="9" fontId="2" fillId="0" borderId="6" xfId="1" applyFont="1" applyBorder="1" applyAlignment="1"/>
    <xf numFmtId="0" fontId="0" fillId="0" borderId="7" xfId="0" applyBorder="1" applyAlignment="1">
      <alignment horizontal="center" vertical="center"/>
    </xf>
    <xf numFmtId="9" fontId="2" fillId="0" borderId="11" xfId="1" applyFont="1" applyBorder="1" applyAlignment="1"/>
    <xf numFmtId="0" fontId="0" fillId="0" borderId="13" xfId="0" applyBorder="1" applyAlignment="1">
      <alignment horizontal="center" vertical="center"/>
    </xf>
    <xf numFmtId="0" fontId="3" fillId="2" borderId="41" xfId="0" applyFont="1" applyFill="1" applyBorder="1"/>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right" wrapText="1"/>
    </xf>
    <xf numFmtId="0" fontId="0" fillId="0" borderId="28" xfId="0" applyBorder="1" applyAlignment="1">
      <alignment horizontal="right" wrapText="1"/>
    </xf>
    <xf numFmtId="0" fontId="0" fillId="0" borderId="7" xfId="0" applyBorder="1" applyAlignment="1">
      <alignment horizontal="right" wrapText="1"/>
    </xf>
    <xf numFmtId="0" fontId="0" fillId="0" borderId="13" xfId="0" applyBorder="1" applyAlignment="1">
      <alignment horizontal="right" wrapText="1"/>
    </xf>
    <xf numFmtId="0" fontId="0" fillId="4" borderId="0" xfId="0" applyFill="1" applyBorder="1"/>
    <xf numFmtId="0" fontId="0" fillId="4" borderId="0" xfId="0" applyFill="1" applyBorder="1" applyAlignment="1">
      <alignment horizontal="center"/>
    </xf>
    <xf numFmtId="0" fontId="0" fillId="4" borderId="38" xfId="0" applyFill="1" applyBorder="1" applyAlignment="1">
      <alignment horizontal="center"/>
    </xf>
    <xf numFmtId="0" fontId="0" fillId="0" borderId="15" xfId="0" applyBorder="1" applyAlignment="1">
      <alignment horizontal="center" vertical="center"/>
    </xf>
    <xf numFmtId="166" fontId="0" fillId="0" borderId="0" xfId="0" applyNumberFormat="1"/>
    <xf numFmtId="0" fontId="0" fillId="0" borderId="1" xfId="0" applyBorder="1" applyAlignment="1">
      <alignment wrapText="1"/>
    </xf>
    <xf numFmtId="0" fontId="3" fillId="0" borderId="0" xfId="0" applyFont="1"/>
    <xf numFmtId="0" fontId="0" fillId="0" borderId="0" xfId="0" applyBorder="1" applyAlignment="1">
      <alignment wrapText="1"/>
    </xf>
    <xf numFmtId="166" fontId="0" fillId="0" borderId="1" xfId="0" applyNumberFormat="1" applyBorder="1"/>
    <xf numFmtId="165" fontId="0" fillId="0" borderId="9" xfId="0" applyNumberFormat="1" applyBorder="1"/>
    <xf numFmtId="165" fontId="0" fillId="0" borderId="15" xfId="0" applyNumberFormat="1" applyBorder="1"/>
    <xf numFmtId="0" fontId="3" fillId="5" borderId="48" xfId="0" applyFont="1" applyFill="1" applyBorder="1" applyAlignment="1">
      <alignment horizontal="center" vertical="center"/>
    </xf>
    <xf numFmtId="165" fontId="0" fillId="0" borderId="31" xfId="0" applyNumberFormat="1" applyBorder="1"/>
    <xf numFmtId="165" fontId="0" fillId="0" borderId="49" xfId="0" applyNumberFormat="1" applyBorder="1"/>
    <xf numFmtId="165" fontId="0" fillId="0" borderId="50" xfId="0" applyNumberFormat="1" applyBorder="1"/>
    <xf numFmtId="165" fontId="0" fillId="0" borderId="32" xfId="0" applyNumberFormat="1" applyBorder="1"/>
    <xf numFmtId="165" fontId="0" fillId="0" borderId="51" xfId="0" applyNumberFormat="1" applyBorder="1"/>
    <xf numFmtId="0" fontId="0" fillId="4" borderId="33" xfId="0" applyFill="1" applyBorder="1" applyAlignment="1">
      <alignment horizontal="center"/>
    </xf>
    <xf numFmtId="165" fontId="0" fillId="0" borderId="34" xfId="0" applyNumberFormat="1" applyBorder="1"/>
    <xf numFmtId="165" fontId="0" fillId="0" borderId="48" xfId="0" applyNumberFormat="1" applyBorder="1"/>
    <xf numFmtId="165" fontId="0" fillId="0" borderId="33" xfId="0" applyNumberFormat="1" applyBorder="1"/>
    <xf numFmtId="165" fontId="8" fillId="0" borderId="49" xfId="0" applyNumberFormat="1" applyFont="1" applyBorder="1" applyAlignment="1">
      <alignment horizontal="center" wrapText="1"/>
    </xf>
    <xf numFmtId="165" fontId="8" fillId="0" borderId="50" xfId="0" applyNumberFormat="1" applyFont="1" applyBorder="1" applyAlignment="1">
      <alignment horizontal="center" wrapText="1"/>
    </xf>
    <xf numFmtId="165" fontId="3" fillId="0" borderId="0" xfId="0" applyNumberFormat="1" applyFont="1"/>
    <xf numFmtId="0" fontId="0" fillId="0" borderId="0" xfId="0" applyFill="1" applyBorder="1" applyAlignment="1">
      <alignment horizontal="center" vertical="center"/>
    </xf>
    <xf numFmtId="0" fontId="0" fillId="2" borderId="41" xfId="0" applyFill="1" applyBorder="1"/>
    <xf numFmtId="0" fontId="0" fillId="2" borderId="19" xfId="0" applyFill="1" applyBorder="1" applyAlignment="1">
      <alignment horizontal="center" vertical="center"/>
    </xf>
    <xf numFmtId="0" fontId="0" fillId="3" borderId="42" xfId="0" applyFill="1" applyBorder="1" applyAlignment="1">
      <alignment horizontal="center" vertical="center"/>
    </xf>
    <xf numFmtId="0" fontId="0" fillId="2" borderId="31" xfId="0" applyFill="1" applyBorder="1"/>
    <xf numFmtId="0" fontId="0" fillId="0" borderId="51" xfId="0" applyFill="1" applyBorder="1" applyAlignment="1">
      <alignment wrapText="1"/>
    </xf>
    <xf numFmtId="0" fontId="0" fillId="0" borderId="50" xfId="0" applyFill="1" applyBorder="1" applyAlignment="1">
      <alignment wrapText="1"/>
    </xf>
    <xf numFmtId="0" fontId="0" fillId="0" borderId="5" xfId="0" applyFill="1" applyBorder="1" applyAlignment="1">
      <alignment horizontal="right" wrapText="1" indent="1"/>
    </xf>
    <xf numFmtId="0" fontId="3" fillId="5" borderId="31" xfId="0" applyFont="1" applyFill="1" applyBorder="1" applyAlignment="1">
      <alignment horizontal="center" vertical="center"/>
    </xf>
    <xf numFmtId="9" fontId="0" fillId="0" borderId="0" xfId="0" applyNumberFormat="1" applyFill="1"/>
    <xf numFmtId="0" fontId="10" fillId="0" borderId="48" xfId="0" applyFont="1" applyBorder="1" applyAlignment="1">
      <alignment horizontal="center" vertical="center" wrapText="1"/>
    </xf>
    <xf numFmtId="0" fontId="7" fillId="0" borderId="16" xfId="0" applyFont="1" applyBorder="1" applyAlignment="1">
      <alignment wrapText="1"/>
    </xf>
    <xf numFmtId="0" fontId="0" fillId="0" borderId="17" xfId="0" applyBorder="1" applyAlignment="1">
      <alignment horizontal="center" vertical="center"/>
    </xf>
    <xf numFmtId="0" fontId="0" fillId="0" borderId="18" xfId="0" applyBorder="1" applyAlignment="1">
      <alignment horizontal="center" vertical="center"/>
    </xf>
    <xf numFmtId="0" fontId="3" fillId="3" borderId="0" xfId="0" applyFont="1" applyFill="1" applyBorder="1"/>
    <xf numFmtId="0" fontId="11" fillId="0" borderId="0" xfId="0" applyFont="1" applyBorder="1" applyAlignment="1">
      <alignment horizontal="center" vertical="center" wrapText="1"/>
    </xf>
    <xf numFmtId="165" fontId="6" fillId="0" borderId="0" xfId="0" applyNumberFormat="1" applyFont="1" applyBorder="1"/>
    <xf numFmtId="165" fontId="0" fillId="0" borderId="0" xfId="0" applyNumberFormat="1" applyBorder="1"/>
    <xf numFmtId="0" fontId="0" fillId="0" borderId="0" xfId="0" applyBorder="1" applyAlignment="1">
      <alignment horizontal="center"/>
    </xf>
    <xf numFmtId="164" fontId="2" fillId="0" borderId="0" xfId="0" applyNumberFormat="1" applyFont="1" applyBorder="1"/>
    <xf numFmtId="9" fontId="2" fillId="4" borderId="0" xfId="1" applyFont="1" applyFill="1" applyBorder="1" applyAlignment="1"/>
    <xf numFmtId="0" fontId="0" fillId="0" borderId="0" xfId="0" applyBorder="1" applyAlignment="1">
      <alignment horizontal="right" vertical="center"/>
    </xf>
    <xf numFmtId="0" fontId="0" fillId="0" borderId="8" xfId="0" applyFill="1" applyBorder="1" applyAlignment="1">
      <alignment horizontal="right" wrapText="1" indent="1"/>
    </xf>
    <xf numFmtId="0" fontId="0" fillId="0" borderId="10" xfId="0" applyFill="1" applyBorder="1" applyAlignment="1">
      <alignment horizontal="right" wrapText="1" indent="1"/>
    </xf>
    <xf numFmtId="0" fontId="0" fillId="0" borderId="8" xfId="0" applyBorder="1" applyAlignment="1"/>
    <xf numFmtId="0" fontId="13" fillId="0" borderId="0" xfId="0" applyFont="1"/>
    <xf numFmtId="49" fontId="13" fillId="0" borderId="0" xfId="0" applyNumberFormat="1" applyFont="1" applyAlignment="1">
      <alignment horizontal="right" wrapText="1"/>
    </xf>
    <xf numFmtId="167" fontId="13" fillId="0" borderId="0" xfId="0" applyNumberFormat="1" applyFont="1"/>
    <xf numFmtId="168" fontId="13" fillId="0" borderId="0" xfId="0" applyNumberFormat="1" applyFont="1"/>
    <xf numFmtId="168" fontId="0" fillId="0" borderId="0" xfId="0" applyNumberFormat="1"/>
    <xf numFmtId="49" fontId="0" fillId="0" borderId="0" xfId="0" applyNumberFormat="1" applyAlignment="1">
      <alignment horizontal="left"/>
    </xf>
    <xf numFmtId="49" fontId="3" fillId="0" borderId="0" xfId="0" applyNumberFormat="1" applyFont="1" applyAlignment="1">
      <alignment horizontal="right" wrapText="1"/>
    </xf>
    <xf numFmtId="49" fontId="0" fillId="0" borderId="0" xfId="0" applyNumberFormat="1" applyAlignment="1">
      <alignment horizontal="right" wrapText="1"/>
    </xf>
    <xf numFmtId="167" fontId="0" fillId="0" borderId="0" xfId="0" applyNumberFormat="1"/>
    <xf numFmtId="49" fontId="0" fillId="6" borderId="0" xfId="0" applyNumberFormat="1" applyFill="1" applyAlignment="1">
      <alignment horizontal="left"/>
    </xf>
    <xf numFmtId="49" fontId="0" fillId="6" borderId="0" xfId="0" applyNumberFormat="1" applyFill="1" applyAlignment="1">
      <alignment horizontal="right" wrapText="1"/>
    </xf>
    <xf numFmtId="167" fontId="0" fillId="6" borderId="0" xfId="0" applyNumberFormat="1" applyFill="1"/>
    <xf numFmtId="168" fontId="0" fillId="6" borderId="0" xfId="0" applyNumberFormat="1" applyFill="1"/>
    <xf numFmtId="0" fontId="0" fillId="0" borderId="1" xfId="0" applyBorder="1" applyAlignment="1">
      <alignment horizontal="center"/>
    </xf>
    <xf numFmtId="169" fontId="0" fillId="0" borderId="1" xfId="3" applyNumberFormat="1" applyFont="1" applyBorder="1"/>
    <xf numFmtId="0" fontId="0" fillId="0" borderId="2" xfId="0" applyBorder="1" applyAlignment="1">
      <alignment horizontal="center"/>
    </xf>
    <xf numFmtId="0" fontId="0" fillId="0" borderId="4" xfId="0" applyBorder="1" applyAlignment="1">
      <alignment horizontal="center"/>
    </xf>
    <xf numFmtId="0" fontId="0" fillId="0" borderId="0" xfId="0" pivotButton="1"/>
    <xf numFmtId="0" fontId="0" fillId="0" borderId="0" xfId="0" applyNumberFormat="1"/>
    <xf numFmtId="0" fontId="0" fillId="0" borderId="0" xfId="0" applyAlignment="1">
      <alignment horizontal="right"/>
    </xf>
    <xf numFmtId="0" fontId="13" fillId="0" borderId="0" xfId="0" applyFont="1" applyAlignment="1"/>
    <xf numFmtId="170" fontId="0" fillId="0" borderId="0" xfId="0" applyNumberFormat="1"/>
    <xf numFmtId="168" fontId="0" fillId="12" borderId="0" xfId="0" applyNumberFormat="1" applyFill="1"/>
    <xf numFmtId="0" fontId="0" fillId="0" borderId="1" xfId="0" applyBorder="1" applyAlignment="1">
      <alignment horizontal="right"/>
    </xf>
    <xf numFmtId="0" fontId="0" fillId="0" borderId="1" xfId="0" applyNumberFormat="1" applyBorder="1"/>
    <xf numFmtId="169" fontId="0" fillId="12" borderId="1" xfId="3" applyNumberFormat="1" applyFont="1" applyFill="1" applyBorder="1"/>
    <xf numFmtId="0" fontId="0" fillId="0" borderId="4" xfId="0" applyBorder="1" applyAlignment="1">
      <alignment horizontal="right"/>
    </xf>
    <xf numFmtId="0" fontId="0" fillId="0" borderId="4" xfId="0" applyNumberFormat="1" applyBorder="1"/>
    <xf numFmtId="0" fontId="0" fillId="0" borderId="4" xfId="0" applyBorder="1"/>
    <xf numFmtId="0" fontId="11" fillId="11" borderId="5" xfId="0" applyFont="1" applyFill="1" applyBorder="1" applyAlignment="1">
      <alignment horizontal="center" vertical="center"/>
    </xf>
    <xf numFmtId="0" fontId="0" fillId="11" borderId="6" xfId="0" applyFill="1" applyBorder="1"/>
    <xf numFmtId="0" fontId="0" fillId="11" borderId="6" xfId="0" applyFill="1" applyBorder="1" applyAlignment="1">
      <alignment horizontal="center"/>
    </xf>
    <xf numFmtId="0" fontId="0" fillId="11" borderId="7" xfId="0" applyFill="1" applyBorder="1" applyAlignment="1">
      <alignment horizontal="center"/>
    </xf>
    <xf numFmtId="0" fontId="0" fillId="0" borderId="8" xfId="0" applyBorder="1" applyAlignment="1">
      <alignment horizontal="right"/>
    </xf>
    <xf numFmtId="169" fontId="0" fillId="8" borderId="9" xfId="3" applyNumberFormat="1" applyFont="1" applyFill="1" applyBorder="1"/>
    <xf numFmtId="0" fontId="16" fillId="10" borderId="10" xfId="0" applyFont="1" applyFill="1" applyBorder="1" applyAlignment="1">
      <alignment horizontal="right"/>
    </xf>
    <xf numFmtId="169" fontId="16" fillId="10" borderId="11" xfId="3" applyNumberFormat="1" applyFont="1" applyFill="1" applyBorder="1"/>
    <xf numFmtId="169" fontId="0" fillId="0" borderId="13" xfId="3" applyNumberFormat="1" applyFont="1" applyBorder="1"/>
    <xf numFmtId="0" fontId="0" fillId="0" borderId="2" xfId="0" applyBorder="1" applyAlignment="1">
      <alignment horizontal="right"/>
    </xf>
    <xf numFmtId="0" fontId="0" fillId="0" borderId="2" xfId="0" applyNumberFormat="1" applyBorder="1"/>
    <xf numFmtId="0" fontId="0" fillId="0" borderId="2" xfId="0" applyBorder="1"/>
    <xf numFmtId="0" fontId="11" fillId="11" borderId="5" xfId="0" applyFont="1" applyFill="1" applyBorder="1" applyAlignment="1">
      <alignment horizontal="center"/>
    </xf>
    <xf numFmtId="169" fontId="0" fillId="12" borderId="9" xfId="3" applyNumberFormat="1" applyFont="1" applyFill="1" applyBorder="1"/>
    <xf numFmtId="0" fontId="16" fillId="10" borderId="11" xfId="0" applyNumberFormat="1" applyFont="1" applyFill="1" applyBorder="1"/>
    <xf numFmtId="170" fontId="16" fillId="10" borderId="11" xfId="0" applyNumberFormat="1" applyFont="1" applyFill="1" applyBorder="1"/>
    <xf numFmtId="0" fontId="0" fillId="8" borderId="1" xfId="0"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9" fontId="0" fillId="8" borderId="1" xfId="1" applyFont="1" applyFill="1" applyBorder="1" applyAlignment="1" applyProtection="1">
      <alignment horizontal="center" vertical="center" readingOrder="2"/>
      <protection locked="0"/>
    </xf>
    <xf numFmtId="173" fontId="2" fillId="8" borderId="1" xfId="0" applyNumberFormat="1" applyFont="1" applyFill="1" applyBorder="1" applyAlignment="1" applyProtection="1">
      <alignment horizontal="center" vertical="center"/>
      <protection locked="0"/>
    </xf>
    <xf numFmtId="9" fontId="0" fillId="8" borderId="1" xfId="0" applyNumberFormat="1" applyFill="1" applyBorder="1" applyAlignment="1" applyProtection="1">
      <alignment horizontal="center" vertical="center"/>
      <protection locked="0"/>
    </xf>
    <xf numFmtId="9" fontId="6" fillId="8" borderId="1" xfId="1" applyFont="1"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right" vertical="center"/>
    </xf>
    <xf numFmtId="0" fontId="0" fillId="0" borderId="0" xfId="0" applyProtection="1"/>
    <xf numFmtId="0" fontId="11" fillId="3" borderId="0" xfId="0" applyFont="1" applyFill="1" applyAlignment="1" applyProtection="1">
      <alignment horizontal="center" vertical="center" wrapText="1"/>
    </xf>
    <xf numFmtId="0" fontId="3" fillId="3" borderId="0" xfId="0" applyFont="1" applyFill="1" applyAlignment="1" applyProtection="1">
      <alignment horizontal="center" vertical="center" wrapText="1"/>
    </xf>
    <xf numFmtId="0" fontId="15" fillId="3" borderId="0" xfId="0" applyFont="1" applyFill="1" applyAlignment="1" applyProtection="1">
      <alignment horizontal="right" vertical="center"/>
    </xf>
    <xf numFmtId="0" fontId="3" fillId="3"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right" vertical="center"/>
    </xf>
    <xf numFmtId="0" fontId="3" fillId="2" borderId="1" xfId="0" applyFont="1" applyFill="1" applyBorder="1" applyAlignment="1" applyProtection="1">
      <alignment horizontal="center" vertical="center" readingOrder="2"/>
    </xf>
    <xf numFmtId="0" fontId="0" fillId="0" borderId="1" xfId="0" applyBorder="1" applyAlignment="1" applyProtection="1">
      <alignment horizontal="center" vertical="center"/>
    </xf>
    <xf numFmtId="49" fontId="0" fillId="4" borderId="1" xfId="0" applyNumberFormat="1" applyFill="1" applyBorder="1" applyAlignment="1" applyProtection="1">
      <alignment horizontal="right" vertical="center" wrapText="1" readingOrder="2"/>
    </xf>
    <xf numFmtId="0" fontId="7" fillId="4" borderId="1" xfId="0" applyFont="1" applyFill="1" applyBorder="1" applyAlignment="1" applyProtection="1">
      <alignment horizontal="center" vertical="center" wrapText="1"/>
    </xf>
    <xf numFmtId="0" fontId="0" fillId="4" borderId="1" xfId="0" applyFill="1" applyBorder="1" applyAlignment="1" applyProtection="1">
      <alignment horizontal="center" vertical="center"/>
    </xf>
    <xf numFmtId="44" fontId="6" fillId="0" borderId="1"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0" fontId="0" fillId="4" borderId="1" xfId="0" applyFill="1" applyBorder="1" applyAlignment="1" applyProtection="1">
      <alignment horizontal="right" vertical="center" wrapText="1"/>
    </xf>
    <xf numFmtId="0" fontId="0" fillId="4" borderId="1" xfId="0" applyFill="1" applyBorder="1" applyAlignment="1" applyProtection="1">
      <alignment horizontal="center" vertical="center" wrapText="1"/>
    </xf>
    <xf numFmtId="49" fontId="0" fillId="0" borderId="1" xfId="0" applyNumberFormat="1" applyBorder="1" applyAlignment="1" applyProtection="1">
      <alignment horizontal="center" vertical="center"/>
    </xf>
    <xf numFmtId="49" fontId="0" fillId="4" borderId="1" xfId="0" applyNumberFormat="1" applyFill="1" applyBorder="1" applyAlignment="1" applyProtection="1">
      <alignment horizontal="right" vertical="center" wrapText="1"/>
    </xf>
    <xf numFmtId="49" fontId="0" fillId="4" borderId="1" xfId="0" applyNumberForma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3" fillId="7" borderId="1" xfId="0" applyFont="1" applyFill="1" applyBorder="1" applyAlignment="1" applyProtection="1">
      <alignment horizontal="right" vertical="center"/>
    </xf>
    <xf numFmtId="49" fontId="0" fillId="13" borderId="1" xfId="0" applyNumberFormat="1" applyFill="1" applyBorder="1" applyAlignment="1" applyProtection="1">
      <alignment horizontal="center" vertical="center" wrapText="1"/>
    </xf>
    <xf numFmtId="44" fontId="3" fillId="0" borderId="1" xfId="0" applyNumberFormat="1" applyFont="1" applyBorder="1" applyAlignment="1" applyProtection="1">
      <alignment horizontal="center" vertical="center"/>
    </xf>
    <xf numFmtId="166" fontId="0" fillId="0" borderId="0" xfId="0" applyNumberFormat="1" applyAlignment="1" applyProtection="1">
      <alignment horizontal="center" vertical="center"/>
    </xf>
    <xf numFmtId="0" fontId="0" fillId="14" borderId="1" xfId="0" applyFill="1" applyBorder="1" applyAlignment="1" applyProtection="1">
      <alignment horizontal="center" vertical="center" wrapText="1"/>
    </xf>
    <xf numFmtId="165" fontId="6" fillId="0" borderId="1" xfId="0" applyNumberFormat="1" applyFont="1" applyBorder="1" applyAlignment="1" applyProtection="1">
      <alignment horizontal="center" vertical="center"/>
    </xf>
    <xf numFmtId="172" fontId="6" fillId="0" borderId="1" xfId="0" applyNumberFormat="1" applyFont="1" applyBorder="1" applyAlignment="1" applyProtection="1">
      <alignment horizontal="center" vertical="center"/>
    </xf>
    <xf numFmtId="165" fontId="0" fillId="0" borderId="1" xfId="0" applyNumberFormat="1" applyBorder="1" applyAlignment="1" applyProtection="1">
      <alignment horizontal="center" vertical="center"/>
    </xf>
    <xf numFmtId="165" fontId="8" fillId="0" borderId="1" xfId="0" applyNumberFormat="1" applyFont="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right" vertical="center"/>
    </xf>
    <xf numFmtId="0" fontId="11" fillId="0" borderId="1" xfId="0" applyFont="1" applyBorder="1" applyAlignment="1" applyProtection="1">
      <alignment horizontal="center" vertical="center" wrapText="1"/>
    </xf>
    <xf numFmtId="0" fontId="3" fillId="7" borderId="1" xfId="0" applyFont="1" applyFill="1" applyBorder="1" applyAlignment="1" applyProtection="1">
      <alignment horizontal="right" vertical="center" wrapText="1"/>
    </xf>
    <xf numFmtId="0" fontId="3" fillId="6" borderId="1" xfId="0" applyFont="1" applyFill="1" applyBorder="1" applyAlignment="1" applyProtection="1">
      <alignment horizontal="center" vertical="center"/>
    </xf>
    <xf numFmtId="0" fontId="3" fillId="9" borderId="1" xfId="0" applyFont="1" applyFill="1" applyBorder="1" applyAlignment="1" applyProtection="1">
      <alignment horizontal="right" vertical="center"/>
    </xf>
    <xf numFmtId="49" fontId="0" fillId="0" borderId="0" xfId="0" applyNumberFormat="1" applyAlignment="1" applyProtection="1">
      <alignment horizontal="right"/>
    </xf>
    <xf numFmtId="49" fontId="0" fillId="0" borderId="0" xfId="0" applyNumberFormat="1" applyAlignment="1" applyProtection="1">
      <alignment horizontal="right" wrapText="1"/>
    </xf>
    <xf numFmtId="0" fontId="12" fillId="3"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14" fillId="2" borderId="59" xfId="0" applyFont="1" applyFill="1" applyBorder="1" applyAlignment="1" applyProtection="1">
      <alignment horizontal="center" vertical="center"/>
    </xf>
    <xf numFmtId="171" fontId="0" fillId="4" borderId="1" xfId="0" applyNumberFormat="1" applyFill="1" applyBorder="1" applyAlignment="1" applyProtection="1">
      <alignment horizontal="center" vertical="center"/>
    </xf>
    <xf numFmtId="170" fontId="0" fillId="0" borderId="1" xfId="3" applyNumberFormat="1" applyFont="1" applyBorder="1" applyAlignment="1" applyProtection="1">
      <alignment horizontal="center" vertical="center"/>
    </xf>
    <xf numFmtId="171" fontId="0" fillId="4" borderId="1" xfId="3" applyNumberFormat="1" applyFont="1" applyFill="1" applyBorder="1" applyAlignment="1" applyProtection="1">
      <alignment horizontal="center" vertical="center"/>
    </xf>
    <xf numFmtId="171" fontId="0" fillId="4" borderId="1" xfId="3"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0" fillId="0" borderId="1" xfId="0" applyNumberFormat="1" applyFill="1" applyBorder="1" applyAlignment="1" applyProtection="1">
      <alignment horizontal="right" vertical="center" wrapText="1" readingOrder="2"/>
    </xf>
    <xf numFmtId="171" fontId="0" fillId="0" borderId="1" xfId="3" applyNumberFormat="1" applyFont="1" applyFill="1" applyBorder="1" applyAlignment="1" applyProtection="1">
      <alignment horizontal="center" vertical="center"/>
    </xf>
    <xf numFmtId="165" fontId="6" fillId="0" borderId="1" xfId="0" applyNumberFormat="1" applyFont="1" applyFill="1" applyBorder="1" applyAlignment="1" applyProtection="1">
      <alignment horizontal="center" vertical="center"/>
    </xf>
    <xf numFmtId="170" fontId="0" fillId="0" borderId="1" xfId="3" applyNumberFormat="1" applyFont="1" applyFill="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vertical="center"/>
    </xf>
    <xf numFmtId="0" fontId="20" fillId="0" borderId="1" xfId="0" applyFont="1" applyBorder="1" applyAlignment="1" applyProtection="1">
      <alignment horizontal="right" vertical="center" wrapText="1" readingOrder="2"/>
    </xf>
    <xf numFmtId="167" fontId="0" fillId="4" borderId="1" xfId="0" applyNumberFormat="1" applyFill="1" applyBorder="1" applyAlignment="1" applyProtection="1">
      <alignment horizontal="center" vertical="center"/>
    </xf>
    <xf numFmtId="43" fontId="0" fillId="0" borderId="1" xfId="3" applyNumberFormat="1" applyFont="1" applyBorder="1" applyAlignment="1" applyProtection="1">
      <alignment horizontal="center" vertical="center"/>
    </xf>
    <xf numFmtId="0" fontId="0" fillId="0" borderId="1" xfId="0" applyFill="1" applyBorder="1" applyAlignment="1" applyProtection="1">
      <alignment horizontal="center" vertical="center"/>
    </xf>
    <xf numFmtId="49" fontId="0" fillId="0" borderId="1" xfId="0" applyNumberFormat="1" applyFill="1" applyBorder="1" applyAlignment="1" applyProtection="1">
      <alignment horizontal="center" vertical="center" wrapText="1"/>
    </xf>
    <xf numFmtId="167" fontId="0" fillId="0" borderId="1" xfId="0" applyNumberFormat="1" applyFill="1" applyBorder="1" applyAlignment="1" applyProtection="1">
      <alignment horizontal="center" vertical="center"/>
    </xf>
    <xf numFmtId="43" fontId="0" fillId="0" borderId="1" xfId="3" applyNumberFormat="1" applyFont="1" applyFill="1" applyBorder="1" applyAlignment="1" applyProtection="1">
      <alignment horizontal="center" vertical="center"/>
    </xf>
    <xf numFmtId="49" fontId="0" fillId="0" borderId="1" xfId="0" applyNumberFormat="1" applyBorder="1" applyAlignment="1" applyProtection="1">
      <alignment horizontal="center" vertical="center" wrapText="1"/>
    </xf>
    <xf numFmtId="168" fontId="0" fillId="0" borderId="1" xfId="0" applyNumberFormat="1" applyBorder="1" applyAlignment="1" applyProtection="1">
      <alignment horizontal="center" vertical="center"/>
    </xf>
    <xf numFmtId="0" fontId="3" fillId="2" borderId="1" xfId="0" applyFont="1" applyFill="1" applyBorder="1" applyAlignment="1" applyProtection="1">
      <alignment horizontal="center" vertical="center" wrapText="1" readingOrder="2"/>
    </xf>
    <xf numFmtId="0" fontId="0" fillId="0" borderId="1" xfId="0" applyFill="1" applyBorder="1" applyAlignment="1" applyProtection="1">
      <alignment horizontal="right" vertical="center" wrapText="1"/>
    </xf>
    <xf numFmtId="0" fontId="0" fillId="0" borderId="1" xfId="0" applyFill="1" applyBorder="1" applyAlignment="1" applyProtection="1">
      <alignment horizontal="center" vertical="center" readingOrder="2"/>
    </xf>
    <xf numFmtId="165" fontId="0" fillId="0" borderId="1" xfId="0" applyNumberFormat="1" applyFill="1" applyBorder="1" applyAlignment="1" applyProtection="1">
      <alignment horizontal="center" vertical="center" readingOrder="2"/>
    </xf>
    <xf numFmtId="17" fontId="0" fillId="0" borderId="1" xfId="0" applyNumberFormat="1" applyFill="1" applyBorder="1" applyAlignment="1" applyProtection="1">
      <alignment horizontal="center" vertical="center" readingOrder="2"/>
    </xf>
    <xf numFmtId="166" fontId="0" fillId="0" borderId="1" xfId="0" applyNumberFormat="1" applyFill="1" applyBorder="1" applyAlignment="1" applyProtection="1">
      <alignment horizontal="center" vertical="center" readingOrder="2"/>
    </xf>
    <xf numFmtId="166" fontId="6" fillId="0" borderId="1" xfId="1"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6" xfId="0" applyFont="1" applyFill="1" applyBorder="1" applyAlignment="1" applyProtection="1">
      <alignment horizontal="right" vertical="center"/>
    </xf>
    <xf numFmtId="0" fontId="14" fillId="2" borderId="5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readingOrder="2"/>
    </xf>
    <xf numFmtId="0" fontId="0" fillId="0" borderId="8" xfId="0" applyBorder="1" applyAlignment="1" applyProtection="1">
      <alignment horizontal="center" vertical="center"/>
    </xf>
    <xf numFmtId="49" fontId="1" fillId="0" borderId="1" xfId="0" applyNumberFormat="1" applyFont="1" applyBorder="1" applyAlignment="1" applyProtection="1">
      <alignment horizontal="right" vertical="center" wrapText="1" readingOrder="2"/>
    </xf>
    <xf numFmtId="167" fontId="0" fillId="0" borderId="1" xfId="0" applyNumberFormat="1" applyBorder="1" applyAlignment="1" applyProtection="1">
      <alignment horizontal="center" vertical="center"/>
    </xf>
    <xf numFmtId="43" fontId="0" fillId="0" borderId="1" xfId="0" applyNumberFormat="1" applyFont="1" applyFill="1" applyBorder="1" applyAlignment="1" applyProtection="1">
      <alignment horizontal="center" vertical="center" wrapText="1"/>
    </xf>
    <xf numFmtId="43" fontId="8" fillId="0" borderId="1" xfId="3" applyNumberFormat="1" applyFont="1" applyFill="1" applyBorder="1" applyAlignment="1" applyProtection="1">
      <alignment horizontal="center" vertical="center" readingOrder="2"/>
    </xf>
    <xf numFmtId="49" fontId="0" fillId="0" borderId="1" xfId="0" applyNumberFormat="1" applyBorder="1" applyAlignment="1" applyProtection="1">
      <alignment horizontal="right" vertical="center" wrapText="1" readingOrder="2"/>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wrapText="1"/>
    </xf>
    <xf numFmtId="49" fontId="0" fillId="0" borderId="0" xfId="0" applyNumberFormat="1" applyBorder="1" applyAlignment="1" applyProtection="1">
      <alignment horizontal="right" vertical="center" wrapText="1" readingOrder="2"/>
    </xf>
    <xf numFmtId="49" fontId="0" fillId="0" borderId="0" xfId="0" applyNumberFormat="1" applyBorder="1" applyAlignment="1" applyProtection="1">
      <alignment horizontal="center" vertical="center" wrapText="1"/>
    </xf>
    <xf numFmtId="167" fontId="0" fillId="0" borderId="0" xfId="0" applyNumberFormat="1" applyBorder="1" applyAlignment="1" applyProtection="1">
      <alignment horizontal="center" vertical="center"/>
    </xf>
    <xf numFmtId="0" fontId="0" fillId="0" borderId="0" xfId="0" applyFill="1" applyBorder="1" applyAlignment="1" applyProtection="1">
      <alignment horizontal="center" vertical="center" readingOrder="2"/>
    </xf>
    <xf numFmtId="9" fontId="0" fillId="0" borderId="0" xfId="0" applyNumberFormat="1" applyAlignment="1" applyProtection="1">
      <alignment horizontal="center" vertical="center"/>
    </xf>
    <xf numFmtId="0" fontId="15" fillId="3" borderId="1" xfId="0" applyFont="1" applyFill="1" applyBorder="1" applyAlignment="1" applyProtection="1">
      <alignment horizontal="right" vertical="center"/>
    </xf>
    <xf numFmtId="0" fontId="18" fillId="0" borderId="1" xfId="0" applyFont="1" applyBorder="1" applyAlignment="1" applyProtection="1">
      <alignment horizontal="right" vertical="center"/>
    </xf>
    <xf numFmtId="0" fontId="18" fillId="9" borderId="29" xfId="0" applyFont="1" applyFill="1" applyBorder="1" applyAlignment="1" applyProtection="1">
      <alignment horizontal="right" vertical="center"/>
    </xf>
    <xf numFmtId="165" fontId="19" fillId="0" borderId="1" xfId="0" applyNumberFormat="1" applyFont="1" applyBorder="1" applyAlignment="1" applyProtection="1">
      <alignment horizontal="center" vertical="center"/>
    </xf>
    <xf numFmtId="0" fontId="18" fillId="9" borderId="1" xfId="0" applyFont="1" applyFill="1" applyBorder="1" applyAlignment="1" applyProtection="1">
      <alignment horizontal="right" vertical="center"/>
    </xf>
    <xf numFmtId="0" fontId="11" fillId="9" borderId="1" xfId="0" applyFont="1" applyFill="1" applyBorder="1" applyAlignment="1" applyProtection="1">
      <alignment horizontal="right" vertical="center"/>
    </xf>
    <xf numFmtId="165" fontId="11" fillId="0" borderId="1" xfId="0" applyNumberFormat="1" applyFont="1" applyBorder="1" applyAlignment="1" applyProtection="1">
      <alignment horizontal="center" vertical="center"/>
    </xf>
    <xf numFmtId="0" fontId="13" fillId="0" borderId="0" xfId="0" applyFont="1" applyAlignment="1">
      <alignment horizontal="center"/>
    </xf>
    <xf numFmtId="9" fontId="0" fillId="8" borderId="2" xfId="0" applyNumberFormat="1" applyFill="1" applyBorder="1" applyAlignment="1" applyProtection="1">
      <alignment horizontal="center" vertical="center" readingOrder="2"/>
      <protection locked="0"/>
    </xf>
    <xf numFmtId="9" fontId="0" fillId="8" borderId="3" xfId="0" applyNumberFormat="1" applyFill="1" applyBorder="1" applyAlignment="1" applyProtection="1">
      <alignment horizontal="center" vertical="center" readingOrder="2"/>
      <protection locked="0"/>
    </xf>
    <xf numFmtId="9" fontId="0" fillId="8" borderId="4" xfId="0" applyNumberFormat="1" applyFill="1" applyBorder="1" applyAlignment="1" applyProtection="1">
      <alignment horizontal="center" vertical="center" readingOrder="2"/>
      <protection locked="0"/>
    </xf>
    <xf numFmtId="10" fontId="0" fillId="8" borderId="1" xfId="0" applyNumberFormat="1" applyFill="1" applyBorder="1" applyAlignment="1" applyProtection="1">
      <alignment horizontal="center" vertical="center"/>
      <protection locked="0"/>
    </xf>
    <xf numFmtId="9" fontId="0" fillId="8" borderId="1" xfId="0" applyNumberForma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21" fillId="3" borderId="0" xfId="0" applyFont="1" applyFill="1" applyAlignment="1" applyProtection="1">
      <alignment horizontal="center" vertical="center" wrapText="1"/>
    </xf>
    <xf numFmtId="9" fontId="2" fillId="8" borderId="1" xfId="1" applyFont="1" applyFill="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9" fontId="6" fillId="8" borderId="1" xfId="1" applyFont="1" applyFill="1" applyBorder="1" applyAlignment="1" applyProtection="1">
      <alignment horizontal="center" vertical="center"/>
      <protection locked="0"/>
    </xf>
    <xf numFmtId="9" fontId="2" fillId="8" borderId="2" xfId="1" applyFont="1" applyFill="1" applyBorder="1" applyAlignment="1" applyProtection="1">
      <alignment horizontal="center" vertical="center"/>
      <protection locked="0"/>
    </xf>
    <xf numFmtId="9" fontId="2" fillId="8" borderId="3" xfId="1" applyFont="1" applyFill="1" applyBorder="1" applyAlignment="1" applyProtection="1">
      <alignment horizontal="center" vertical="center"/>
      <protection locked="0"/>
    </xf>
    <xf numFmtId="9" fontId="2" fillId="8" borderId="4" xfId="1" applyFont="1" applyFill="1" applyBorder="1" applyAlignment="1" applyProtection="1">
      <alignment horizontal="center" vertical="center"/>
      <protection locked="0"/>
    </xf>
    <xf numFmtId="0" fontId="15" fillId="3" borderId="0" xfId="0" applyFont="1" applyFill="1" applyAlignment="1" applyProtection="1">
      <alignment horizontal="right" vertical="center"/>
    </xf>
    <xf numFmtId="0" fontId="11" fillId="0" borderId="31" xfId="0" applyFont="1" applyFill="1" applyBorder="1" applyAlignment="1">
      <alignment horizontal="center" vertical="center" readingOrder="2"/>
    </xf>
    <xf numFmtId="0" fontId="11" fillId="0" borderId="33" xfId="0" applyFont="1" applyFill="1" applyBorder="1" applyAlignment="1">
      <alignment horizontal="center" vertical="center" readingOrder="2"/>
    </xf>
    <xf numFmtId="0" fontId="11" fillId="0" borderId="35" xfId="0" applyFont="1" applyFill="1" applyBorder="1" applyAlignment="1">
      <alignment horizontal="center" vertical="center" readingOrder="2"/>
    </xf>
    <xf numFmtId="0" fontId="11" fillId="0" borderId="45" xfId="0" applyFont="1" applyFill="1" applyBorder="1" applyAlignment="1">
      <alignment horizontal="center" vertical="center" readingOrder="2"/>
    </xf>
    <xf numFmtId="0" fontId="11" fillId="0" borderId="46" xfId="0" applyFont="1" applyFill="1" applyBorder="1" applyAlignment="1">
      <alignment horizontal="center" vertical="center" readingOrder="2"/>
    </xf>
    <xf numFmtId="0" fontId="11" fillId="0" borderId="47" xfId="0" applyFont="1" applyFill="1" applyBorder="1" applyAlignment="1">
      <alignment horizontal="center" vertical="center" readingOrder="2"/>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5" xfId="0" applyFont="1" applyFill="1" applyBorder="1" applyAlignment="1">
      <alignment horizontal="center" vertical="center" wrapText="1" readingOrder="2"/>
    </xf>
    <xf numFmtId="0" fontId="11" fillId="0" borderId="46" xfId="0" applyFont="1" applyFill="1" applyBorder="1" applyAlignment="1">
      <alignment horizontal="center" vertical="center" wrapText="1" readingOrder="2"/>
    </xf>
    <xf numFmtId="0" fontId="11" fillId="0" borderId="47" xfId="0" applyFont="1" applyFill="1" applyBorder="1" applyAlignment="1">
      <alignment horizontal="center" vertical="center" wrapText="1" readingOrder="2"/>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5" xfId="0" applyFont="1" applyFill="1" applyBorder="1" applyAlignment="1">
      <alignment horizontal="center" vertical="center"/>
    </xf>
    <xf numFmtId="0" fontId="3" fillId="2" borderId="43" xfId="0" applyFont="1" applyFill="1" applyBorder="1" applyAlignment="1">
      <alignment horizontal="center" readingOrder="2"/>
    </xf>
    <xf numFmtId="0" fontId="3" fillId="2" borderId="36" xfId="0" applyFont="1" applyFill="1" applyBorder="1" applyAlignment="1">
      <alignment horizontal="center" readingOrder="2"/>
    </xf>
    <xf numFmtId="0" fontId="3" fillId="2" borderId="44" xfId="0" applyFont="1" applyFill="1" applyBorder="1" applyAlignment="1">
      <alignment horizontal="center" readingOrder="2"/>
    </xf>
    <xf numFmtId="9" fontId="2" fillId="4" borderId="19" xfId="1" applyFont="1" applyFill="1" applyBorder="1" applyAlignment="1">
      <alignment horizontal="center"/>
    </xf>
    <xf numFmtId="9" fontId="2" fillId="4" borderId="3" xfId="1" applyFont="1" applyFill="1" applyBorder="1" applyAlignment="1">
      <alignment horizontal="center"/>
    </xf>
    <xf numFmtId="9" fontId="2" fillId="4" borderId="12" xfId="1" applyFont="1" applyFill="1" applyBorder="1" applyAlignment="1">
      <alignment horizontal="center"/>
    </xf>
    <xf numFmtId="9" fontId="2" fillId="0" borderId="43" xfId="1" applyFont="1" applyFill="1" applyBorder="1" applyAlignment="1">
      <alignment horizontal="center"/>
    </xf>
    <xf numFmtId="9" fontId="2" fillId="0" borderId="36" xfId="1" applyFont="1" applyFill="1" applyBorder="1" applyAlignment="1">
      <alignment horizontal="center"/>
    </xf>
    <xf numFmtId="9" fontId="2" fillId="0" borderId="44" xfId="1" applyFont="1" applyFill="1" applyBorder="1" applyAlignment="1">
      <alignment horizontal="center"/>
    </xf>
    <xf numFmtId="9" fontId="2" fillId="0" borderId="52" xfId="1" applyFont="1" applyFill="1" applyBorder="1" applyAlignment="1">
      <alignment horizontal="center"/>
    </xf>
    <xf numFmtId="9" fontId="2" fillId="0" borderId="0" xfId="1" applyFont="1" applyFill="1" applyBorder="1" applyAlignment="1">
      <alignment horizontal="center"/>
    </xf>
    <xf numFmtId="9" fontId="2" fillId="0" borderId="53" xfId="1" applyFont="1" applyFill="1" applyBorder="1" applyAlignment="1">
      <alignment horizontal="center"/>
    </xf>
    <xf numFmtId="9" fontId="2" fillId="0" borderId="56" xfId="1" applyFont="1" applyFill="1" applyBorder="1" applyAlignment="1">
      <alignment horizontal="center"/>
    </xf>
    <xf numFmtId="9" fontId="2" fillId="0" borderId="55" xfId="1" applyFont="1" applyFill="1" applyBorder="1" applyAlignment="1">
      <alignment horizontal="center"/>
    </xf>
    <xf numFmtId="9" fontId="2" fillId="0" borderId="57" xfId="1" applyFont="1" applyFill="1" applyBorder="1" applyAlignment="1">
      <alignment horizontal="center"/>
    </xf>
    <xf numFmtId="0" fontId="0" fillId="0" borderId="31" xfId="0" applyFill="1" applyBorder="1" applyAlignment="1">
      <alignment horizontal="center" wrapText="1"/>
    </xf>
    <xf numFmtId="0" fontId="0" fillId="0" borderId="33" xfId="0" applyFill="1" applyBorder="1" applyAlignment="1">
      <alignment horizontal="center" wrapText="1"/>
    </xf>
    <xf numFmtId="0" fontId="0" fillId="0" borderId="35" xfId="0" applyFill="1" applyBorder="1" applyAlignment="1">
      <alignment horizont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9" fontId="6" fillId="0" borderId="11" xfId="1" applyFont="1" applyFill="1" applyBorder="1" applyAlignment="1">
      <alignment horizont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3" fillId="2" borderId="43" xfId="0" applyFont="1" applyFill="1" applyBorder="1" applyAlignment="1">
      <alignment horizontal="center"/>
    </xf>
    <xf numFmtId="0" fontId="3" fillId="2" borderId="36" xfId="0" applyFont="1" applyFill="1" applyBorder="1" applyAlignment="1">
      <alignment horizontal="center"/>
    </xf>
    <xf numFmtId="0" fontId="3" fillId="2" borderId="44" xfId="0" applyFont="1" applyFill="1" applyBorder="1" applyAlignment="1">
      <alignment horizontal="center"/>
    </xf>
    <xf numFmtId="0" fontId="10" fillId="0" borderId="31" xfId="0" applyFont="1" applyBorder="1" applyAlignment="1">
      <alignment horizontal="center" vertical="center" wrapText="1" readingOrder="2"/>
    </xf>
    <xf numFmtId="0" fontId="10" fillId="0" borderId="35" xfId="0" applyFont="1" applyBorder="1" applyAlignment="1">
      <alignment horizontal="center" vertical="center" wrapText="1" readingOrder="2"/>
    </xf>
    <xf numFmtId="0" fontId="0" fillId="2" borderId="43" xfId="0" applyFill="1" applyBorder="1" applyAlignment="1">
      <alignment horizontal="center" readingOrder="2"/>
    </xf>
    <xf numFmtId="0" fontId="0" fillId="2" borderId="44" xfId="0" applyFill="1" applyBorder="1" applyAlignment="1">
      <alignment horizontal="center" readingOrder="2"/>
    </xf>
    <xf numFmtId="0" fontId="0" fillId="0" borderId="1" xfId="0" applyFill="1" applyBorder="1" applyAlignment="1">
      <alignment horizontal="center" vertical="center" readingOrder="2"/>
    </xf>
    <xf numFmtId="9" fontId="6" fillId="0" borderId="1" xfId="1" applyFont="1" applyFill="1" applyBorder="1" applyAlignment="1">
      <alignment horizontal="center"/>
    </xf>
    <xf numFmtId="9" fontId="2" fillId="0" borderId="19" xfId="1" applyFont="1" applyBorder="1" applyAlignment="1">
      <alignment horizontal="center"/>
    </xf>
    <xf numFmtId="9" fontId="2" fillId="0" borderId="3" xfId="1" applyFont="1" applyBorder="1" applyAlignment="1">
      <alignment horizontal="center"/>
    </xf>
    <xf numFmtId="9" fontId="2" fillId="0" borderId="12" xfId="1" applyFont="1" applyBorder="1" applyAlignment="1">
      <alignment horizontal="center"/>
    </xf>
    <xf numFmtId="9" fontId="6" fillId="4" borderId="19" xfId="1" applyFont="1" applyFill="1" applyBorder="1" applyAlignment="1">
      <alignment horizontal="center"/>
    </xf>
    <xf numFmtId="9" fontId="6" fillId="4" borderId="12" xfId="1" applyFont="1" applyFill="1" applyBorder="1" applyAlignment="1">
      <alignment horizontal="center"/>
    </xf>
    <xf numFmtId="0" fontId="0" fillId="0" borderId="43" xfId="0" applyFill="1" applyBorder="1" applyAlignment="1">
      <alignment horizontal="center" vertical="center" readingOrder="2"/>
    </xf>
    <xf numFmtId="0" fontId="0" fillId="0" borderId="36" xfId="0" applyFill="1" applyBorder="1" applyAlignment="1">
      <alignment horizontal="center" vertical="center" readingOrder="2"/>
    </xf>
    <xf numFmtId="0" fontId="0" fillId="0" borderId="44" xfId="0" applyFill="1" applyBorder="1" applyAlignment="1">
      <alignment horizontal="center" vertical="center" readingOrder="2"/>
    </xf>
    <xf numFmtId="0" fontId="0" fillId="0" borderId="52" xfId="0" applyFill="1" applyBorder="1" applyAlignment="1">
      <alignment horizontal="center" vertical="center" readingOrder="2"/>
    </xf>
    <xf numFmtId="0" fontId="0" fillId="0" borderId="0" xfId="0" applyFill="1" applyBorder="1" applyAlignment="1">
      <alignment horizontal="center" vertical="center" readingOrder="2"/>
    </xf>
    <xf numFmtId="0" fontId="0" fillId="0" borderId="53" xfId="0" applyFill="1" applyBorder="1" applyAlignment="1">
      <alignment horizontal="center" vertical="center" readingOrder="2"/>
    </xf>
    <xf numFmtId="0" fontId="0" fillId="0" borderId="56" xfId="0" applyFill="1" applyBorder="1" applyAlignment="1">
      <alignment horizontal="center" vertical="center" readingOrder="2"/>
    </xf>
    <xf numFmtId="0" fontId="0" fillId="0" borderId="55" xfId="0" applyFill="1" applyBorder="1" applyAlignment="1">
      <alignment horizontal="center" vertical="center" readingOrder="2"/>
    </xf>
    <xf numFmtId="0" fontId="0" fillId="0" borderId="57" xfId="0" applyFill="1" applyBorder="1" applyAlignment="1">
      <alignment horizontal="center" vertical="center" readingOrder="2"/>
    </xf>
    <xf numFmtId="0" fontId="11"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0" fillId="2" borderId="43" xfId="0" applyFill="1" applyBorder="1" applyAlignment="1">
      <alignment horizontal="center"/>
    </xf>
    <xf numFmtId="0" fontId="0" fillId="2" borderId="36" xfId="0" applyFill="1" applyBorder="1" applyAlignment="1">
      <alignment horizontal="center"/>
    </xf>
    <xf numFmtId="0" fontId="0" fillId="2" borderId="44" xfId="0" applyFill="1" applyBorder="1" applyAlignment="1">
      <alignment horizontal="center"/>
    </xf>
    <xf numFmtId="0" fontId="0" fillId="0" borderId="11" xfId="0" applyFill="1" applyBorder="1" applyAlignment="1">
      <alignment horizontal="center" vertical="center" readingOrder="2"/>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31"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10"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0" fillId="0" borderId="20" xfId="0" applyFill="1" applyBorder="1" applyAlignment="1">
      <alignment horizontal="right" vertical="center" readingOrder="2"/>
    </xf>
    <xf numFmtId="9" fontId="0" fillId="0" borderId="21" xfId="0" applyNumberFormat="1" applyFill="1" applyBorder="1" applyAlignment="1">
      <alignment horizontal="right" vertical="center" readingOrder="2"/>
    </xf>
    <xf numFmtId="9" fontId="0" fillId="0" borderId="22" xfId="0" applyNumberFormat="1" applyFill="1" applyBorder="1" applyAlignment="1">
      <alignment horizontal="right" vertical="center" readingOrder="2"/>
    </xf>
    <xf numFmtId="9" fontId="2" fillId="0" borderId="20" xfId="1" applyFont="1" applyFill="1" applyBorder="1" applyAlignment="1">
      <alignment horizontal="center"/>
    </xf>
    <xf numFmtId="9" fontId="2" fillId="0" borderId="21" xfId="1" applyFont="1" applyFill="1" applyBorder="1" applyAlignment="1">
      <alignment horizontal="center"/>
    </xf>
    <xf numFmtId="9" fontId="2" fillId="0" borderId="22" xfId="1" applyFont="1"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20" xfId="0" applyFill="1" applyBorder="1" applyAlignment="1">
      <alignment horizontal="center" readingOrder="2"/>
    </xf>
    <xf numFmtId="0" fontId="0" fillId="2" borderId="22" xfId="0" applyFill="1" applyBorder="1" applyAlignment="1">
      <alignment horizontal="center" readingOrder="2"/>
    </xf>
  </cellXfs>
  <cellStyles count="4">
    <cellStyle name="Comma" xfId="3" builtinId="3"/>
    <cellStyle name="Normal" xfId="0" builtinId="0"/>
    <cellStyle name="Percent" xfId="1" builtinId="5"/>
    <cellStyle name="היפר-קישור" xfId="2" builtinId="8"/>
  </cellStyles>
  <dxfs count="6">
    <dxf>
      <numFmt numFmtId="170" formatCode="_ * #,##0.0_ ;_ * \-#,##0.0_ ;_ * &quot;-&quot;??_ ;_ @_ "/>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mri Korenfeld" refreshedDate="44476.563154166666" createdVersion="7" refreshedVersion="7" minRefreshableVersion="3" recordCount="624" xr:uid="{9EB12390-321B-4EFA-9E41-462BDF0348E8}">
  <cacheSource type="worksheet">
    <worksheetSource ref="A2:H626" sheet="פסיבי"/>
  </cacheSource>
  <cacheFields count="8">
    <cacheField name="מספר" numFmtId="49">
      <sharedItems containsBlank="1"/>
    </cacheField>
    <cacheField name="תאור" numFmtId="49">
      <sharedItems containsBlank="1" count="108" longText="1">
        <s v="מנת&quot;מ"/>
        <s v="אקטיבי"/>
        <s v="מתג  הפצה לטבעת ראשית של 100 גיגה הכולל  32 מבואות SFP+,ו 2 מבואות 100 GIG, ע&quot;פ מפרט מצ&quot;ב"/>
        <s v="מתג הפצה לטבעת של 1 גיגה הכולל 12 מבואות SFP וכן שני מבואות 10 גיג תמיכה ב MPLS, ע&quot;פ מפרט מצ&quot;ב"/>
        <s v="מתג מוקשח כולל לפחות 4 מבואות 10/100 poe +  , ובנוסף 2 מבואות SFP לצרכנים ו 4 מבואות SFP ל-UPLINK, ע&quot;פ מפרט מצ&quot;ב"/>
        <s v="מתג ליבה 400 גיגה הכולל 48 מבואות 10 גיגה + 6 מבואות 100 גיגה, ע&quot;פ מפרט מצ&quot;ב"/>
        <s v="ממיר אופטי (100 (GBIC גיגה  למרחק של עד 3 מטר לחיבור בין מתגי ה CORE, ע&quot;פ מפרט מצ&quot;ב"/>
        <s v="מתג DC הכולל 48 מבואות 10GIG  נחושת ע&quot;פ מפרט מצ&quot;ב"/>
        <s v="מערכת חומת אש FW לליבת הרשת ע&quot;פ המפרט"/>
        <s v="מערכת חומת אש FW לסביבת ה-DMZ ע&quot;פ המפרט"/>
        <s v="מערכת NAC  כולל TACACS לאבטחת הרשת לפי מפרט"/>
        <s v="מערכת ניהול לניהול כל מערך המתגים המוצע ע&quot;פ מפרט, לרבות כלי בדיקה ואיתור תקלות"/>
        <s v="מערכת בקרת תצורה , על פי המפרט"/>
        <s v="עורקי גמ&quot;מ, על פי המפרט"/>
        <s v="APN סלולרי לרבות הקמה, הגדרה ואינטגרציה ולרבות קישוריות מאובטחת ופתרון ניהול וניטור)"/>
        <s v="נתב קצה סלולרי מוקשח דוגמת Teltonika RUT955 או שווה ערך, כולל התקנה"/>
        <s v="תכנון פרטני, התקנה ואינטגרציית הרשת  - מנת&quot;ם"/>
        <m/>
        <s v="מקטע 01"/>
        <s v="ציוד פאסיבי"/>
        <s v="ארונות פוליאסטר תקן חשמל\תקשורת ע&quot;פ פרט ( דוגמת ארון &quot;ענבר&quot; ) או שווה איכות מאושר,על כל תכולתו הפנימית, תאורה פנימית, פסי DIN ציוד חשמלי (ע&quot;פ חד קווי) פחת, מאזי&quot;ם כ. ברק, ציוד אופטי, נעילה ומפתחות מאסטר בפרטים על יסוד בטון/או מוצמד לעמוד תאורה לתקשורת ובקרה"/>
        <s v="בסיס בטון אליו יותקן ויחוזק ארון התקשורת הארקת יסוד פס הארקה מברזל 12 מ&quot;מ עם עליה לפס הארקה בלוח ע&quot;י פס ברזל מגולוון (40X4) מ&quot;מ."/>
        <s v="חציבה או קידוח בבטון בכניסה למבנים עד רוחב 40 ס&quot;מ"/>
        <s v="בדיקות ביצועים OTDR"/>
        <s v="ביצוע כלל הבדיקות הנדרשות ומסירת תיעוד (as-made) מלא - תיעוד (MUX, תוואי תשתית, מס' קנים ועוד) לעבודות שבוצעו על ידי הקבלן"/>
        <s v="הכנת תכנון לכלל חבילת העבודה,(MUX, תוואי תשתית, מס' קנים ועוד) כולל הטמעת הערות המזמין ללא הגבלה, ככל שיהיה בכך צורך, הנ&quot;ל כולל תיעוד בסיום העבודה, והעברת המידע במדיה מגנטית לאישור המזמין."/>
        <s v="מגשרים אופטיים"/>
        <s v="כבל סיב אופטי מסוג SM  144 סיב - רכש אספקה והתקנה . כולל כל אביזרי ההתקנה בקלוז'ר או ארונית או מסד ובדיקה"/>
        <s v="כבל סיב אופטי מסוג SM  24 סיב - רכש אספקה והתקנה . כולל כל אביזרי ההתקנה בקלוז'ר או ארונית או מסד ובדיקה"/>
        <s v="כבל סיב אופטי מסוג SM  6 סיב - רכש אספקה והתקנה . כולל כל אביזרי ההתקנה בקלוז'ר או ארונית או מסד ובדיקה"/>
        <s v="מחבר קלוז'ר"/>
        <s v="מגשרי נחושת  RJ45   CAT 5  אורך עד 8 מטר"/>
        <s v="מגשרי נחושת  RJ45   CAT 6  אורך עד 8 מטר"/>
        <s v="מגשרי נחושת  RJ45   CAT 7  אורך עד 8 מטר"/>
        <s v="העתקת עמוד מצלמה קיים, כולל פירוק הקיים על כל התשתיות והציוד, פירוק היסוד, הקמת יסוד חדש עד הפעלה מלאה, כולל כל עבודות המנוף והנילווה לכך."/>
        <s v="תכנון ביצוע משטח בטון עבור ארונות אל פסק, ע&quot;פ מידות בפרט, כולל דרך גישה, הכל מבטון, ובאם יידרש בשל תנאי השטח מעקה פלדה מגולוון ומאחז יד, הכל ע&quot;פ הנחיות קונסטרוקטור מטעם הקבלן, ואישור יועץ נגישות מטעמו."/>
        <s v="ארון ומערכת אל פסק, ומצברים לעבודה רציפה של 4 שעות בתוך ארון מחח מגולוון ממוזג, ע&quot;פ פרט ומפרט מצ&quot;ב להספק הנקוב במפרט."/>
        <s v="מערכת אל פסק ומצברים לגיבוי גלאים בארון בסעיף 0010 דלעיל, ע&quot;פ פרט לגיבוי של 4 שעות נתונים ע&quot;פ מפרט."/>
        <s v="ארון  FP (הזנת חשמל) אזורי, כולל חיבור ליסוד קיים או הרחבתו, כולל מפסק ראשי לחיבור 80 אמפר, פירוק והשחלת כבל חדש עבור חח&quot;י, עד למקור ההזנה, הארון יכלול פסי DIN תאורה פנימית נעילה במנעול אינטגרי ומפתח מאסטר של נת&quot;א, וכל הנדרש ע&quot;פ תוכנית, הנ&quot;ל כול פיורק והעברה של הארון הישן לכל מקום עליו יורה המפקח, העבודה כוללת אישור בודק ותיעוד מסודר של הלוח."/>
        <s v="הקמת אתר זמני בתקשורת מיקרוגל, התקנה על עמודי תאורה קיימים רוחב פס ע&quot;פ הנחיית המזמין, הנ&quot;ל כולל תפעול ותחזוקה."/>
        <s v="מתג הפצה לטבעת של 1 גיגה הכולל 18 מבואות SFP וכן 6 מבואות 10 גיג תמיכה ב MPLS, ע&quot;פ מפרט מצ&quot;ב"/>
        <s v="ממיר אופטי (10 (GBIC גיגה  למרחק של עד 10 ק&quot;מ, ע&quot;פ מפרט מצ&quot;ב, עבור טבעת משנית"/>
        <s v="ממיר אופטי (1 (GBIC גיגה  למרחק של עד 10 ק&quot;מ, ע&quot;פ מפרט מצ&quot;ב"/>
        <s v="מתג מוקשח כולל 8 מבואות 10/100 נחושת מתוכן 4 מבואות 10/100 poe +  ,  ו 4 מבואות SFP ל-UPLINK, ע&quot;פ מפרט מצ&quot;ב"/>
        <s v="ספק כח /DC48v/AC  למתג מוקשח עם יציאת DC/48v  240w, ע&quot;פ מפרט מצ&quot;ב"/>
        <s v="תכנון פרטני, התקנה ואינטגרציית הרשת  - מקטע 1  מפורט"/>
        <s v="תשתיות"/>
        <s v="חפירה ו/או חציבת תעלה בעומק עד 120 ס&quot;מ ברוחב עד 60 ס&quot;מ"/>
        <s v="חפירה ו/או חציבת תעלה בעומק מ-151 עד 200 ס&quot;מ ברוחב כנדרש עד 60 ס&quot;מ"/>
        <s v="תוספת מחיר לחפירה או חציבה עבור הרחבת החפירה לרוחב המאפשר התקנת קו חשמל ותקשורת למצלמות במרחק 30 ס&quot;מ דופן. בין המערכות"/>
        <s v="חציית משטח אספלט/בטונים ו/או פירוק ריצוף בשטח כבישים, מדרכות ו/או איי תנועה כולל אבני שפה מכל סוג,כולל חיתוך ושבירת אספלט/בטון קיים  לעומק עד 150 ס&quot;מ"/>
        <s v="תיקון משטח אספלט/בטונים ו/או ריצוף בשטח כבישים מדרכות ו/או איי תנועה החלפת החומר החפור בבטון #C.L.S.M# והחזרת המצב לקדמותו כולל ופינוי עודפי חפירה"/>
        <s v="פתיחת אספלט בטונים קיים .באזור כבישים, שוליים ברוחב 20 ס&quot;מ ובעומק שכבות אספלט קיימות, חפירת תעלה עם טרנצ'ר בעומק 90 ס&quot;מ בכל סוגי הקרקע כולל ריפוד כיסוי ומילוי בחול כולל ביטון כ-40 ס&quot;מ מעומק התעלה בבטון #C.L.S.M# עד גובה פני האספלט הקיימים לפי פרט בתוכנית כולל החלקת בטון וכמפורט במפרט הטכני"/>
        <s v="חפירה ו/או חציבה תעלה לצנרת בכל סוגי הקרקע, מעל מכשול (מעביר מים, קו בזק, צנרת מים וכו'), ברוחב 40 ס''מ לרוחבו של המכשול להנחת צנרת שרשורית, כולל יציקת בטון ב- 20 להגנת הצנרת"/>
        <s v="הגנות בהצטלבות של מערכות שונות עם כבלי מ&quot;ג או מ&quot;נ של חח&quot;י כנדרש בחוק החשמל כולל שרוולים ביטונם, חפירת גישוש ידנית בעומק עד 2 מ' באורך עד 2 מ' כולל ביצוע הגנות מכניות ותרמיות"/>
        <s v="תא בקרה לחשמל בקוטר 80 ס''מ ובעומק 1.75 מ' כמפורט במפרט הטכני"/>
        <s v="תא בקרה לחשמל בקוטר 100 ס''מ ובעומק 1.75 מ' כמפורט במפרט הטכני"/>
        <s v="תא בקרה מלבני לתקשורת מסחרית דגם 2A במידות פנימיות 143X 91 ס&quot;מ ובעומק 227 ס&quot;מ כמפורט במפרט הטכני"/>
        <s v="תוספת מחיר לתא בקרה של טבעת בקוטר 80 ס''מ בגובה 50 ס''מ להעמקת התא, כולל תוספת שלבי טיפוס"/>
        <s v="תוספת מחיר לתא בקרה של טבעת בקוטר 100 ס''מ בגובה 50 ס''מ להעמקת התא, כולל תוספת שלבי טיפוס"/>
        <s v="קידוח אופקי גמיש באורך עד 25 מ' כולל החדרת 10 צינורות כדוגמת מריפלקס- קידוחים מפוליאתילן, בקוטר 200 מ&quot;מ, דרג 10 ע&quot;ד 8.1 מ&quot;מ אך לא פחות מיק&quot;ע 11. כמפורט במפרט הטכני"/>
        <s v="תוספת לקידוח בסעיף 08.04.0394 עבור כל מטר נוסף מעל 25 מ', כולל כל המפורט בסעיף הנ&quot;ל"/>
        <s v="צינור פלסטי שרשורי גמיש דו שכבתי בקוטר 75 מ&quot;מ"/>
        <s v="צינור מפוליאטילן (H.D.P.E ) בקוטר 50 מ&quot;מ יק&quot;ע 13.5 לפי תקן בזק לתקשורת. עם פסי סימון בצבע (אדום, ירוק, צהוב, כתום) לפי הדרישה"/>
        <s v="צינור פלדה מגולוון  בקוטר 50 מ''מ, עובי דופן 3.65 מ''מ"/>
        <s v="כבל נחושת מסוג N2XY בחתך 5X10 ממ''ר, כולל סופיות (מפצלת) מתכווצות עם 6 אצבעות לסגירת קצוות הכבל"/>
        <s v="כבל נחושת מסוג N2XY בחתך 16X5 ממ''ר, כולל סופיות (מפצלת) מתכווצות עם 5 אצבעות לסגירת קצוות הכבל"/>
        <s v="כבל נחושת מסוג  N2XY בחתך 35X5 ממ''ר, כולל סופיות (מפצלת) מתכווצות עם 5 אצבעות לסגירת קצוות הכבל"/>
        <s v="כבל נחושת מסוג N2XY בחתך 50X5 ממ''ר, כולל סופיות (מפצלת) מתכווצות עם 5 אצבעות  לסגירת קצוות הכבל"/>
        <s v="מוליך הארקה מנחושת גלויה ושזורה בחתך 35 ממ''ר"/>
        <s v="סתימת צנרת קיימת בכל קוטר שהוא נגד חדירת עכברים (יחידה - סתימה בצינור אחד)"/>
        <s v="בדיקת המתקן החשמלי על ידי מהנדס חשמל בודק מוסמך"/>
        <s v="מכסה מגן ליסוד בטון עמוד תאורה מפח פלדה מגולוון בעובי 1.5 מ&quot;מ  מרותך לאומים בלבד, לרבות איטום שרוולים לכבלים עם חומר מקציף-להגנת יסודות בטון עמודי תאורה"/>
        <s v="עמוד מצלמה בגובה 22 מ' מהדגם המאושר בנתיבי ישראל,  קוני רב צלעות מפלדה מגולוונת עם כתר יורד למצלמה העמוד עם  כל מרכיביו  כולל את כל המערכות, הציוד והחומרים הדרושים להשלמת עמוד המערכת  כנדרש במפרט הכללי, לרבות בירגי יסוד וכל הבדיקות והאישורים ללא המצלמה."/>
        <s v="לוח חשמל להזנות עמוד תאורה בגובה 25-45 מטר בנוי מקופסאות CI להתקנה בחלל העמוד, כולל ציוד מותקן בקופסאות, אינטרלוק מכני וחשמלי, לרבות פסי צבירה, מהדקים, וחיווט, שילוט פנימי וחיצוני וכל ציוד העזר הדרוש"/>
        <s v="אלקטרודת הארקה אנכית בקוטר 18.5 מ''מ ובאורך 3 מ', כולל כל האביזרים"/>
        <s v="בריכת ביקורת לאלקטרודה אנכית, בקוטר 60 ס&quot;מ ועומק 50 ס&quot;מ, כולל מכסה מיציקת פלדה לעומס 12.5 טון עם סמל נתיבי ישראל וכיתוב בהטבעה לפי סטנדרט נתיבי ישראל בהתאם למפרט"/>
        <s v="כבל נחושת מסוג N2XY בחתך 6X5 ממ''ר, כולל סופיות (מפלצת) מתכווצות עם 5 אצבעות לסגירת קצוות הכבל"/>
        <s v="מקטע F+G 2"/>
        <s v="פירוק והעתקת ארון חשמל"/>
        <s v="ארונות פוליאסטר תקן חשמל\תקשורת ע&quot;פ פרט ( דוגמת ארון &quot;ענבר&quot; ) או שווה איכות מאושר,על כל תכולתו הפנימית, תאורה פנימית, פסי DIN ציוד חשמלי (ע&quot;פ חד קווי) פחת, מאזי&quot;ם כ. ברק, נעילה ומפחות מאסטר בפרטים על יסוד בטון/או מוצמד לעמוד תאורה לתקשורת ובקרה"/>
        <s v="פרוק יסוד בטון של עמוד קיים, הוצאתו והעברתו לאתר איסוף פסולת"/>
        <s v="מערכת אל פסק, ומצברים לעבודה רציפה של 4 שעות בתוך ארון מחח מגולוון ממוזג, ע&quot;פ פרט ומפרט מצ&quot;ב להספק הנקוב במפרט."/>
        <s v="תכנון פרטני, התקנה ואינטגרציית הרשת  - מקטע 2 F+G מפורט"/>
        <s v="כבל נחושת מסוג  N2XY בחתך 25X5 ממ''ר, כולל סופיות (מפצלת) מתכווצות עם 5 אצבעות לסגירת קצוות הכבל"/>
        <s v="מקטע 2 H"/>
        <s v="תכנון פרטני, התקנה ואינטגרציית הרשת  - מקטע 2 H מפורט"/>
        <s v="מקטע 3א"/>
        <s v="ממיר אופטי (100 (GBIC גיגה  למרחק של עד 10 ק&quot;מ, ע&quot;פ מפרט מצ&quot;ב"/>
        <s v="ממיר אופטי (10 (GBIC גיגה  למרחק של עד 10 ק&quot;מ, ע&quot;פ מפרט מצ&quot;ב, עבור טבעת ראשית"/>
        <s v="תכנון פרטני, התקנה ואינטגרציית הרשת  - 3א מפורט"/>
        <s v="מקטע NB 06"/>
        <s v="מתג  הפצה לטבעת ראשית של 100 גיגה הכולל  32 מבואות SFP+,ו 2 מבואות 100 GIG, ע&quot;פ מפרט מצ&quot;ב גיגה הכולל  32 מבואות SFP+,ו 2 מבואות 100 GIG, ע&quot;פ מפרט מצ&quot;ב"/>
        <s v="תכנון פרטני, התקנה ואינטגרציית הרשת  - 6 NB מפורט"/>
        <s v="מקטע 3ב"/>
        <s v="תכנון פרטני, התקנה ואינטגרציית הרשת  - 3ב מפורט"/>
        <s v="מקטע 4א"/>
        <s v="תכנון פרטני, התקנה ואינטגרציית הרשת  - 4א מפורט"/>
        <s v="מקטע 4ב"/>
        <s v="תכנון פרטני, התקנה ואינטגרציית הרשת  - 4ב מפורט"/>
        <s v="מקטע SB 6"/>
        <s v="תכנון פרטני, התקנה ואינטגרציית הרשת  - 6SB"/>
        <s v="כביש 541"/>
        <s v="תכנון פרטני, התקנה ואינטגרציית הרשת  - כביש 541 + 1.5 ק&quot;מ כביש 20 זכייני "/>
        <s v="אתר DR"/>
        <s v="נתב סיים רשת לקווי תמסורת"/>
        <s v="מערכת חומת אש FW בתצורה מינימלית"/>
        <s v="תכנון פרטני, התקנה ואינטגרציית הרשת  - אתר ה-DR"/>
      </sharedItems>
    </cacheField>
    <cacheField name="יח' מידה" numFmtId="49">
      <sharedItems containsBlank="1"/>
    </cacheField>
    <cacheField name="כמות" numFmtId="167">
      <sharedItems containsString="0" containsBlank="1" containsNumber="1" containsInteger="1" minValue="0" maxValue="14800"/>
    </cacheField>
    <cacheField name="מחיר" numFmtId="168">
      <sharedItems containsString="0" containsBlank="1" containsNumber="1" minValue="9.6" maxValue="700000"/>
    </cacheField>
    <cacheField name="סה&quot;כ" numFmtId="168">
      <sharedItems containsString="0" containsBlank="1" containsNumber="1" containsInteger="1" minValue="0" maxValue="1275000"/>
    </cacheField>
    <cacheField name="dcdd" numFmtId="168">
      <sharedItems containsBlank="1"/>
    </cacheField>
    <cacheField name="סוג עבודה" numFmtId="0">
      <sharedItems containsBlank="1" count="6">
        <s v="שם מקטע"/>
        <s v="אקטיבי"/>
        <m/>
        <s v="פאסיבי"/>
        <s v="תשתיות "/>
        <s v="תשתיות"/>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4">
  <r>
    <s v="01.00.0000"/>
    <x v="0"/>
    <m/>
    <m/>
    <m/>
    <m/>
    <m/>
    <x v="0"/>
  </r>
  <r>
    <s v="01.02.0000"/>
    <x v="1"/>
    <m/>
    <m/>
    <m/>
    <m/>
    <m/>
    <x v="1"/>
  </r>
  <r>
    <s v="01.02.0010"/>
    <x v="2"/>
    <s v=" יח'"/>
    <n v="2"/>
    <n v="82500"/>
    <n v="165000"/>
    <m/>
    <x v="1"/>
  </r>
  <r>
    <s v="01.02.0020"/>
    <x v="3"/>
    <s v=" יח'"/>
    <n v="1"/>
    <n v="12000"/>
    <n v="12000"/>
    <m/>
    <x v="1"/>
  </r>
  <r>
    <s v="01.02.0030"/>
    <x v="4"/>
    <s v=" יח'"/>
    <n v="20"/>
    <n v="9500"/>
    <n v="190000"/>
    <m/>
    <x v="1"/>
  </r>
  <r>
    <s v="01.02.0040"/>
    <x v="5"/>
    <s v=" יח'"/>
    <n v="2"/>
    <n v="350000"/>
    <n v="700000"/>
    <m/>
    <x v="1"/>
  </r>
  <r>
    <s v="01.02.0050"/>
    <x v="6"/>
    <s v=" יח'"/>
    <n v="2"/>
    <n v="1750"/>
    <n v="3500"/>
    <m/>
    <x v="1"/>
  </r>
  <r>
    <s v="01.02.0060"/>
    <x v="7"/>
    <s v=" יח'"/>
    <n v="8"/>
    <n v="37000"/>
    <n v="296000"/>
    <m/>
    <x v="1"/>
  </r>
  <r>
    <s v="01.02.0070"/>
    <x v="8"/>
    <s v=" יח'"/>
    <n v="2"/>
    <n v="330000"/>
    <n v="660000"/>
    <m/>
    <x v="1"/>
  </r>
  <r>
    <s v="01.02.0080"/>
    <x v="9"/>
    <s v=" יח'"/>
    <n v="2"/>
    <n v="165000"/>
    <n v="330000"/>
    <m/>
    <x v="1"/>
  </r>
  <r>
    <s v="01.02.0090"/>
    <x v="10"/>
    <s v=" יח'"/>
    <n v="1"/>
    <n v="50000"/>
    <n v="50000"/>
    <m/>
    <x v="1"/>
  </r>
  <r>
    <s v="01.02.0100"/>
    <x v="11"/>
    <s v=" יח'"/>
    <n v="1"/>
    <n v="700000"/>
    <n v="700000"/>
    <s v="מיותר - כלול בעלות התזוקה "/>
    <x v="1"/>
  </r>
  <r>
    <s v="01.02.0110"/>
    <x v="12"/>
    <s v=" יח'"/>
    <n v="1"/>
    <n v="300000"/>
    <n v="300000"/>
    <m/>
    <x v="1"/>
  </r>
  <r>
    <s v="01.02.0120"/>
    <x v="13"/>
    <s v=" יח'"/>
    <n v="5"/>
    <n v="52000"/>
    <n v="260000"/>
    <m/>
    <x v="1"/>
  </r>
  <r>
    <s v="01.02.0130"/>
    <x v="14"/>
    <s v=" יח'"/>
    <n v="2"/>
    <n v="10000"/>
    <n v="20000"/>
    <m/>
    <x v="1"/>
  </r>
  <r>
    <s v="01.02.0140"/>
    <x v="15"/>
    <s v=" יח'"/>
    <n v="10"/>
    <n v="2000"/>
    <n v="20000"/>
    <m/>
    <x v="1"/>
  </r>
  <r>
    <s v="01.02.0150"/>
    <x v="16"/>
    <s v="קומפ'"/>
    <n v="1"/>
    <n v="125000"/>
    <n v="125000"/>
    <m/>
    <x v="1"/>
  </r>
  <r>
    <m/>
    <x v="17"/>
    <m/>
    <m/>
    <m/>
    <m/>
    <m/>
    <x v="2"/>
  </r>
  <r>
    <s v="02.00.0000"/>
    <x v="18"/>
    <m/>
    <m/>
    <m/>
    <m/>
    <m/>
    <x v="0"/>
  </r>
  <r>
    <s v="02.01.0000"/>
    <x v="19"/>
    <m/>
    <m/>
    <m/>
    <m/>
    <m/>
    <x v="3"/>
  </r>
  <r>
    <s v="02.01.0010"/>
    <x v="20"/>
    <s v=" יח'"/>
    <n v="15"/>
    <n v="8200"/>
    <n v="123000"/>
    <s v="פריט תשתית "/>
    <x v="3"/>
  </r>
  <r>
    <s v="02.01.0020"/>
    <x v="21"/>
    <s v=" יח'"/>
    <n v="6"/>
    <n v="1200"/>
    <n v="7200"/>
    <s v="פריט תשתית "/>
    <x v="3"/>
  </r>
  <r>
    <s v="02.01.0030"/>
    <x v="22"/>
    <s v=" יח'"/>
    <n v="50"/>
    <n v="38"/>
    <n v="1900"/>
    <s v="פריט תשתית "/>
    <x v="3"/>
  </r>
  <r>
    <s v="02.01.0040"/>
    <x v="23"/>
    <s v=" יח'"/>
    <n v="18"/>
    <n v="1200"/>
    <n v="21600"/>
    <m/>
    <x v="3"/>
  </r>
  <r>
    <s v="02.01.0050"/>
    <x v="24"/>
    <s v=" יח'"/>
    <n v="18"/>
    <n v="250"/>
    <n v="4500"/>
    <s v="פריט א&quot;ד"/>
    <x v="3"/>
  </r>
  <r>
    <s v="02.01.0060"/>
    <x v="25"/>
    <s v="קומפ'"/>
    <n v="18"/>
    <n v="15000"/>
    <n v="270000"/>
    <s v="פריט א&quot;ד"/>
    <x v="3"/>
  </r>
  <r>
    <s v="02.01.0070"/>
    <x v="26"/>
    <s v="קומפ'"/>
    <n v="18"/>
    <n v="450"/>
    <n v="8100"/>
    <m/>
    <x v="3"/>
  </r>
  <r>
    <s v="02.01.0080"/>
    <x v="27"/>
    <s v=" יח'"/>
    <n v="6800"/>
    <n v="70"/>
    <n v="476000"/>
    <m/>
    <x v="3"/>
  </r>
  <r>
    <s v="02.01.0090"/>
    <x v="28"/>
    <s v=" מטר"/>
    <n v="5100"/>
    <n v="40"/>
    <n v="204000"/>
    <m/>
    <x v="3"/>
  </r>
  <r>
    <s v="02.01.0100"/>
    <x v="29"/>
    <s v="קומפ'"/>
    <n v="200"/>
    <n v="28"/>
    <n v="5600"/>
    <m/>
    <x v="3"/>
  </r>
  <r>
    <s v="02.01.0120"/>
    <x v="30"/>
    <s v="קומפ'"/>
    <n v="18"/>
    <n v="5000"/>
    <n v="90000"/>
    <m/>
    <x v="3"/>
  </r>
  <r>
    <s v="02.01.0140"/>
    <x v="31"/>
    <s v="קומפ'"/>
    <n v="3"/>
    <n v="20"/>
    <n v="60"/>
    <m/>
    <x v="3"/>
  </r>
  <r>
    <s v="02.01.0150"/>
    <x v="32"/>
    <s v="קומפ'"/>
    <n v="3"/>
    <n v="22"/>
    <n v="66"/>
    <m/>
    <x v="3"/>
  </r>
  <r>
    <s v="02.01.0160"/>
    <x v="33"/>
    <s v=" מטר"/>
    <n v="18"/>
    <n v="24"/>
    <n v="432"/>
    <m/>
    <x v="3"/>
  </r>
  <r>
    <s v="02.01.0170"/>
    <x v="34"/>
    <s v="קומפ'"/>
    <n v="2"/>
    <n v="25000"/>
    <n v="50000"/>
    <s v="פריט תשתית "/>
    <x v="3"/>
  </r>
  <r>
    <s v="02.01.0180"/>
    <x v="35"/>
    <s v="קומפ'"/>
    <n v="3"/>
    <n v="25000"/>
    <n v="75000"/>
    <s v="פריט תשתית "/>
    <x v="3"/>
  </r>
  <r>
    <s v="02.01.0190"/>
    <x v="36"/>
    <s v="קומפ'"/>
    <n v="3"/>
    <n v="80000"/>
    <n v="240000"/>
    <m/>
    <x v="3"/>
  </r>
  <r>
    <s v="02.01.0195"/>
    <x v="37"/>
    <s v=" יח'"/>
    <n v="4"/>
    <n v="9200"/>
    <n v="36800"/>
    <m/>
    <x v="3"/>
  </r>
  <r>
    <s v="02.01.0200"/>
    <x v="38"/>
    <s v="קומפ'"/>
    <n v="15"/>
    <n v="35000"/>
    <n v="525000"/>
    <s v="פריט תשתית "/>
    <x v="3"/>
  </r>
  <r>
    <s v="02.01.0210"/>
    <x v="39"/>
    <s v="קומפ'"/>
    <n v="1"/>
    <n v="12000"/>
    <n v="12000"/>
    <m/>
    <x v="3"/>
  </r>
  <r>
    <m/>
    <x v="17"/>
    <m/>
    <m/>
    <m/>
    <m/>
    <m/>
    <x v="3"/>
  </r>
  <r>
    <s v="02.02.0000"/>
    <x v="1"/>
    <m/>
    <m/>
    <m/>
    <m/>
    <m/>
    <x v="1"/>
  </r>
  <r>
    <s v="02.02.0010"/>
    <x v="40"/>
    <s v=" יח'"/>
    <n v="6"/>
    <n v="14000"/>
    <n v="84000"/>
    <m/>
    <x v="1"/>
  </r>
  <r>
    <s v="02.02.0020"/>
    <x v="41"/>
    <s v=" יח'"/>
    <n v="12"/>
    <n v="1750"/>
    <n v="21000"/>
    <m/>
    <x v="1"/>
  </r>
  <r>
    <s v="02.02.0030"/>
    <x v="42"/>
    <s v=" יח'"/>
    <n v="66"/>
    <n v="900"/>
    <n v="59400"/>
    <m/>
    <x v="1"/>
  </r>
  <r>
    <s v="02.02.0040"/>
    <x v="43"/>
    <s v=" יח'"/>
    <n v="165"/>
    <n v="7500"/>
    <n v="1237500"/>
    <m/>
    <x v="1"/>
  </r>
  <r>
    <s v="02.02.0050"/>
    <x v="44"/>
    <s v=" יח'"/>
    <n v="165"/>
    <n v="400"/>
    <n v="66000"/>
    <m/>
    <x v="1"/>
  </r>
  <r>
    <s v="02.02.0060"/>
    <x v="45"/>
    <s v="קומפ'"/>
    <n v="1"/>
    <n v="107436"/>
    <n v="107436"/>
    <m/>
    <x v="1"/>
  </r>
  <r>
    <m/>
    <x v="17"/>
    <m/>
    <m/>
    <m/>
    <m/>
    <m/>
    <x v="2"/>
  </r>
  <r>
    <s v="02.03.0000"/>
    <x v="46"/>
    <m/>
    <m/>
    <m/>
    <m/>
    <s v="כל הפרק - תשתית  לרשום מחיר מוכתב "/>
    <x v="4"/>
  </r>
  <r>
    <s v="02.03.0010"/>
    <x v="47"/>
    <s v=" מטר"/>
    <n v="850"/>
    <n v="37"/>
    <n v="31450"/>
    <s v="פריט תשתית"/>
    <x v="4"/>
  </r>
  <r>
    <s v="02.03.0020"/>
    <x v="48"/>
    <s v=" מטר"/>
    <n v="250"/>
    <n v="56"/>
    <n v="14000"/>
    <s v="פריט תשתית"/>
    <x v="4"/>
  </r>
  <r>
    <s v="02.03.0030"/>
    <x v="49"/>
    <s v=" מטר"/>
    <n v="250"/>
    <n v="12.5"/>
    <n v="3125"/>
    <s v="פריט תשתית"/>
    <x v="4"/>
  </r>
  <r>
    <s v="02.03.0040"/>
    <x v="50"/>
    <s v=" מטר"/>
    <n v="250"/>
    <n v="71"/>
    <n v="17750"/>
    <s v="פריט תשתית"/>
    <x v="4"/>
  </r>
  <r>
    <s v="02.03.0050"/>
    <x v="51"/>
    <s v=" מטר"/>
    <n v="200"/>
    <n v="140"/>
    <n v="28000"/>
    <s v="פריט תשתית"/>
    <x v="4"/>
  </r>
  <r>
    <s v="02.03.0060"/>
    <x v="52"/>
    <s v=" מטר"/>
    <n v="500"/>
    <n v="63"/>
    <n v="31500"/>
    <s v="פריט תשתית"/>
    <x v="4"/>
  </r>
  <r>
    <s v="02.03.0070"/>
    <x v="53"/>
    <s v="קומפ'"/>
    <n v="650"/>
    <n v="325"/>
    <n v="211250"/>
    <s v="פריט תשתית"/>
    <x v="4"/>
  </r>
  <r>
    <s v="02.03.0080"/>
    <x v="54"/>
    <s v="קומפ'"/>
    <n v="25"/>
    <n v="460"/>
    <n v="11500"/>
    <s v="פריט תשתית"/>
    <x v="4"/>
  </r>
  <r>
    <s v="02.03.0090"/>
    <x v="55"/>
    <s v=" יח'"/>
    <n v="25"/>
    <n v="2030"/>
    <n v="50750"/>
    <s v="פריט תשתית"/>
    <x v="4"/>
  </r>
  <r>
    <s v="02.03.0100"/>
    <x v="56"/>
    <s v=" יח'"/>
    <n v="12"/>
    <n v="2660"/>
    <n v="31920"/>
    <s v="פריט תשתית"/>
    <x v="4"/>
  </r>
  <r>
    <s v="02.03.0110"/>
    <x v="57"/>
    <s v=" יח'"/>
    <n v="6"/>
    <n v="7500"/>
    <n v="45000"/>
    <s v="פריט תשתית"/>
    <x v="4"/>
  </r>
  <r>
    <s v="02.03.0120"/>
    <x v="58"/>
    <s v=" יח'"/>
    <n v="10"/>
    <n v="300"/>
    <n v="3000"/>
    <s v="פריט תשתית"/>
    <x v="4"/>
  </r>
  <r>
    <s v="02.03.0130"/>
    <x v="59"/>
    <s v=" יח'"/>
    <n v="10"/>
    <n v="410"/>
    <n v="4100"/>
    <s v="פריט תשתית"/>
    <x v="4"/>
  </r>
  <r>
    <s v="02.03.0140"/>
    <x v="60"/>
    <s v="קומפ'"/>
    <n v="12"/>
    <n v="60420"/>
    <n v="725040"/>
    <s v="פריט תשתית"/>
    <x v="4"/>
  </r>
  <r>
    <s v="02.03.0150"/>
    <x v="61"/>
    <s v=" מטר"/>
    <n v="5"/>
    <n v="2450"/>
    <n v="12250"/>
    <s v="פריט תשתית"/>
    <x v="4"/>
  </r>
  <r>
    <s v="02.03.0160"/>
    <x v="62"/>
    <s v=" מטר"/>
    <n v="2800"/>
    <n v="9.6"/>
    <n v="26880"/>
    <s v="פריט תשתית"/>
    <x v="4"/>
  </r>
  <r>
    <s v="02.03.0170"/>
    <x v="63"/>
    <s v=" מטר"/>
    <n v="2400"/>
    <n v="16"/>
    <n v="38400"/>
    <s v="פריט תשתית"/>
    <x v="4"/>
  </r>
  <r>
    <s v="02.03.0180"/>
    <x v="64"/>
    <s v=" מטר"/>
    <n v="250"/>
    <n v="64"/>
    <n v="16000"/>
    <s v="פריט תשתית"/>
    <x v="4"/>
  </r>
  <r>
    <s v="02.03.0190"/>
    <x v="65"/>
    <s v=" מטר"/>
    <n v="380"/>
    <n v="43"/>
    <n v="16340"/>
    <s v="פריט תשתית"/>
    <x v="4"/>
  </r>
  <r>
    <s v="02.03.0200"/>
    <x v="66"/>
    <s v=" מטר"/>
    <n v="1200"/>
    <n v="47"/>
    <n v="56400"/>
    <s v="פריט תשתית"/>
    <x v="4"/>
  </r>
  <r>
    <s v="02.03.0210"/>
    <x v="66"/>
    <s v=" מטר"/>
    <n v="2450"/>
    <n v="72"/>
    <n v="176400"/>
    <s v="פריט תשתית"/>
    <x v="4"/>
  </r>
  <r>
    <s v="02.03.0220"/>
    <x v="67"/>
    <s v=" מטר"/>
    <n v="2550"/>
    <n v="91"/>
    <n v="232050"/>
    <s v="פריט תשתית"/>
    <x v="4"/>
  </r>
  <r>
    <s v="02.03.0230"/>
    <x v="68"/>
    <s v=" מטר"/>
    <n v="150"/>
    <n v="123"/>
    <n v="18450"/>
    <s v="פריט תשתית"/>
    <x v="4"/>
  </r>
  <r>
    <s v="02.03.0240"/>
    <x v="69"/>
    <s v=" מטר"/>
    <n v="2000"/>
    <n v="19"/>
    <n v="38000"/>
    <s v="פריט תשתית"/>
    <x v="4"/>
  </r>
  <r>
    <s v="02.03.0250"/>
    <x v="70"/>
    <s v=" יח'"/>
    <n v="20"/>
    <n v="48"/>
    <n v="960"/>
    <s v="פריט תשתית"/>
    <x v="4"/>
  </r>
  <r>
    <s v="02.03.0260"/>
    <x v="71"/>
    <s v="קומפ'"/>
    <n v="5"/>
    <n v="2340"/>
    <n v="11700"/>
    <s v="פריט תשתית"/>
    <x v="4"/>
  </r>
  <r>
    <s v="02.03.0270"/>
    <x v="72"/>
    <s v=" יח'"/>
    <n v="12"/>
    <n v="210"/>
    <n v="2520"/>
    <s v="פריט תשתית"/>
    <x v="4"/>
  </r>
  <r>
    <s v="02.03.0280"/>
    <x v="73"/>
    <s v=" יח'"/>
    <n v="4"/>
    <n v="55750"/>
    <n v="223000"/>
    <s v="פריט תשתית"/>
    <x v="4"/>
  </r>
  <r>
    <s v="02.03.0300"/>
    <x v="74"/>
    <s v=" יח'"/>
    <n v="4"/>
    <n v="3430"/>
    <n v="13720"/>
    <s v="פריט תשתית"/>
    <x v="4"/>
  </r>
  <r>
    <s v="02.03.0310"/>
    <x v="75"/>
    <s v=" יח'"/>
    <n v="4"/>
    <n v="300"/>
    <n v="1200"/>
    <s v="פריט תשתית"/>
    <x v="4"/>
  </r>
  <r>
    <s v="02.03.0320"/>
    <x v="76"/>
    <s v=" יח'"/>
    <n v="4"/>
    <n v="650"/>
    <n v="2600"/>
    <s v="פריט תשתית"/>
    <x v="4"/>
  </r>
  <r>
    <s v="02.03.0330"/>
    <x v="77"/>
    <s v=" מטר"/>
    <n v="200"/>
    <n v="22"/>
    <n v="4400"/>
    <s v="פריט תשתית"/>
    <x v="4"/>
  </r>
  <r>
    <m/>
    <x v="17"/>
    <m/>
    <m/>
    <m/>
    <m/>
    <m/>
    <x v="2"/>
  </r>
  <r>
    <s v="03.00.0000"/>
    <x v="78"/>
    <m/>
    <m/>
    <m/>
    <m/>
    <m/>
    <x v="0"/>
  </r>
  <r>
    <s v="03.01.0000"/>
    <x v="19"/>
    <m/>
    <m/>
    <m/>
    <m/>
    <m/>
    <x v="3"/>
  </r>
  <r>
    <s v="03.01.0005"/>
    <x v="79"/>
    <s v=" יח'"/>
    <n v="3"/>
    <n v="575"/>
    <n v="1725"/>
    <s v="אין מפרט "/>
    <x v="3"/>
  </r>
  <r>
    <s v="03.01.0010"/>
    <x v="80"/>
    <s v=" יח'"/>
    <n v="41"/>
    <n v="8200"/>
    <n v="336200"/>
    <m/>
    <x v="3"/>
  </r>
  <r>
    <s v="03.01.0015"/>
    <x v="81"/>
    <s v=" יח'"/>
    <n v="2"/>
    <n v="205"/>
    <n v="410"/>
    <s v="פריט תשתית"/>
    <x v="3"/>
  </r>
  <r>
    <s v="03.01.0020"/>
    <x v="21"/>
    <s v=" יח'"/>
    <n v="6"/>
    <n v="1200"/>
    <n v="7200"/>
    <s v="פריט תשתית"/>
    <x v="3"/>
  </r>
  <r>
    <s v="03.01.0030"/>
    <x v="22"/>
    <s v=" יח'"/>
    <n v="50"/>
    <n v="38"/>
    <n v="1900"/>
    <s v="פריט תשתית"/>
    <x v="3"/>
  </r>
  <r>
    <s v="03.01.0040"/>
    <x v="23"/>
    <s v=" יח'"/>
    <n v="48"/>
    <n v="1200"/>
    <n v="57600"/>
    <s v="פריט א&quot;ד ? "/>
    <x v="3"/>
  </r>
  <r>
    <s v="03.01.0050"/>
    <x v="24"/>
    <s v=" יח'"/>
    <n v="48"/>
    <n v="250"/>
    <n v="12000"/>
    <s v="פריט א&quot;ד  "/>
    <x v="3"/>
  </r>
  <r>
    <s v="03.01.0060"/>
    <x v="25"/>
    <s v="קומפ'"/>
    <n v="48"/>
    <n v="15000"/>
    <n v="720000"/>
    <s v="פריט א&quot;ד  "/>
    <x v="3"/>
  </r>
  <r>
    <s v="03.01.0070"/>
    <x v="26"/>
    <s v="קומפ'"/>
    <n v="48"/>
    <n v="450"/>
    <n v="21600"/>
    <m/>
    <x v="3"/>
  </r>
  <r>
    <s v="03.01.0080"/>
    <x v="27"/>
    <s v=" יח'"/>
    <n v="14800"/>
    <n v="70"/>
    <n v="1036000"/>
    <m/>
    <x v="3"/>
  </r>
  <r>
    <s v="03.01.0090"/>
    <x v="28"/>
    <s v=" מטר"/>
    <n v="6350"/>
    <n v="40"/>
    <n v="254000"/>
    <m/>
    <x v="3"/>
  </r>
  <r>
    <s v="03.01.0100"/>
    <x v="29"/>
    <s v="קומפ'"/>
    <n v="200"/>
    <n v="28"/>
    <n v="5600"/>
    <m/>
    <x v="3"/>
  </r>
  <r>
    <s v="03.01.0120"/>
    <x v="30"/>
    <s v="קומפ'"/>
    <n v="48"/>
    <n v="5000"/>
    <n v="240000"/>
    <m/>
    <x v="3"/>
  </r>
  <r>
    <s v="03.01.0140"/>
    <x v="31"/>
    <s v="קומפ'"/>
    <n v="3"/>
    <n v="20"/>
    <n v="60"/>
    <m/>
    <x v="3"/>
  </r>
  <r>
    <s v="03.01.0150"/>
    <x v="32"/>
    <s v="קומפ'"/>
    <n v="12"/>
    <n v="22"/>
    <n v="264"/>
    <m/>
    <x v="3"/>
  </r>
  <r>
    <s v="03.01.0160"/>
    <x v="33"/>
    <s v=" מטר"/>
    <n v="48"/>
    <n v="24"/>
    <n v="1152"/>
    <m/>
    <x v="3"/>
  </r>
  <r>
    <s v="03.01.0170"/>
    <x v="34"/>
    <s v="קומפ'"/>
    <n v="4"/>
    <n v="25000"/>
    <n v="100000"/>
    <m/>
    <x v="3"/>
  </r>
  <r>
    <s v="03.01.0180"/>
    <x v="35"/>
    <s v="קומפ'"/>
    <n v="7"/>
    <n v="25000"/>
    <n v="175000"/>
    <m/>
    <x v="3"/>
  </r>
  <r>
    <s v="03.01.0190"/>
    <x v="82"/>
    <s v="קומפ'"/>
    <n v="7"/>
    <n v="80000"/>
    <n v="560000"/>
    <m/>
    <x v="3"/>
  </r>
  <r>
    <s v="03.01.0195"/>
    <x v="37"/>
    <s v=" יח'"/>
    <n v="32"/>
    <n v="9200"/>
    <n v="294400"/>
    <m/>
    <x v="3"/>
  </r>
  <r>
    <s v="03.01.0200"/>
    <x v="38"/>
    <s v="קומפ'"/>
    <n v="11"/>
    <n v="35000"/>
    <n v="385000"/>
    <s v="פריט תשתית"/>
    <x v="3"/>
  </r>
  <r>
    <s v="03.01.0210"/>
    <x v="39"/>
    <s v="קומפ'"/>
    <n v="2"/>
    <n v="12000"/>
    <n v="24000"/>
    <m/>
    <x v="3"/>
  </r>
  <r>
    <s v="03.02.0000"/>
    <x v="1"/>
    <m/>
    <m/>
    <m/>
    <m/>
    <m/>
    <x v="1"/>
  </r>
  <r>
    <s v="03.02.0010"/>
    <x v="40"/>
    <s v=" יח'"/>
    <n v="7"/>
    <n v="14000"/>
    <n v="98000"/>
    <m/>
    <x v="1"/>
  </r>
  <r>
    <s v="03.02.0020"/>
    <x v="42"/>
    <s v=" יח'"/>
    <n v="77"/>
    <n v="312"/>
    <n v="24024"/>
    <m/>
    <x v="1"/>
  </r>
  <r>
    <s v="03.02.0030"/>
    <x v="43"/>
    <s v=" יח'"/>
    <n v="170"/>
    <n v="7500"/>
    <n v="1275000"/>
    <m/>
    <x v="1"/>
  </r>
  <r>
    <s v="03.02.0040"/>
    <x v="44"/>
    <s v=" יח'"/>
    <n v="170"/>
    <n v="400"/>
    <n v="68000"/>
    <m/>
    <x v="1"/>
  </r>
  <r>
    <s v="03.02.0050"/>
    <x v="83"/>
    <s v="קומפ'"/>
    <n v="1"/>
    <n v="107436"/>
    <n v="107436"/>
    <m/>
    <x v="1"/>
  </r>
  <r>
    <s v="03.03.0000"/>
    <x v="46"/>
    <m/>
    <m/>
    <m/>
    <m/>
    <s v="פריט תשתית "/>
    <x v="5"/>
  </r>
  <r>
    <s v="03.03.0010"/>
    <x v="47"/>
    <s v=" מטר"/>
    <n v="850"/>
    <n v="37"/>
    <n v="31450"/>
    <s v="פריט תשתית "/>
    <x v="5"/>
  </r>
  <r>
    <s v="03.03.0020"/>
    <x v="48"/>
    <s v=" מטר"/>
    <n v="250"/>
    <n v="56"/>
    <n v="14000"/>
    <s v="פריט תשתית "/>
    <x v="5"/>
  </r>
  <r>
    <s v="03.03.0030"/>
    <x v="49"/>
    <s v=" מטר"/>
    <n v="250"/>
    <n v="12.5"/>
    <n v="3125"/>
    <s v="פריט תשתית "/>
    <x v="5"/>
  </r>
  <r>
    <s v="03.03.0040"/>
    <x v="50"/>
    <s v=" מטר"/>
    <n v="250"/>
    <n v="71"/>
    <n v="17750"/>
    <s v="פריט תשתית "/>
    <x v="5"/>
  </r>
  <r>
    <s v="03.03.0050"/>
    <x v="51"/>
    <s v=" מטר"/>
    <n v="200"/>
    <n v="140"/>
    <n v="28000"/>
    <s v="פריט תשתית "/>
    <x v="5"/>
  </r>
  <r>
    <s v="03.03.0060"/>
    <x v="52"/>
    <s v=" מטר"/>
    <n v="500"/>
    <n v="63"/>
    <n v="31500"/>
    <s v="פריט תשתית "/>
    <x v="5"/>
  </r>
  <r>
    <s v="03.03.0070"/>
    <x v="53"/>
    <s v="קומפ'"/>
    <n v="650"/>
    <n v="325"/>
    <n v="211250"/>
    <s v="פריט תשתית "/>
    <x v="5"/>
  </r>
  <r>
    <s v="03.03.0080"/>
    <x v="54"/>
    <s v="קומפ'"/>
    <n v="25"/>
    <n v="460"/>
    <n v="11500"/>
    <s v="פריט תשתית "/>
    <x v="5"/>
  </r>
  <r>
    <s v="03.03.0090"/>
    <x v="55"/>
    <s v=" יח'"/>
    <n v="25"/>
    <n v="2030"/>
    <n v="50750"/>
    <s v="פריט תשתית "/>
    <x v="5"/>
  </r>
  <r>
    <s v="03.03.0100"/>
    <x v="56"/>
    <s v=" יח'"/>
    <n v="12"/>
    <n v="2660"/>
    <n v="31920"/>
    <s v="פריט תשתית "/>
    <x v="5"/>
  </r>
  <r>
    <s v="03.03.0110"/>
    <x v="57"/>
    <s v=" יח'"/>
    <n v="6"/>
    <n v="7500"/>
    <n v="45000"/>
    <s v="פריט תשתית "/>
    <x v="5"/>
  </r>
  <r>
    <s v="03.03.0120"/>
    <x v="58"/>
    <s v=" יח'"/>
    <n v="10"/>
    <n v="300"/>
    <n v="3000"/>
    <s v="פריט תשתית "/>
    <x v="5"/>
  </r>
  <r>
    <s v="03.03.0130"/>
    <x v="59"/>
    <s v=" יח'"/>
    <n v="10"/>
    <n v="410"/>
    <n v="4100"/>
    <s v="פריט תשתית "/>
    <x v="5"/>
  </r>
  <r>
    <s v="03.03.0140"/>
    <x v="60"/>
    <s v="קומפ'"/>
    <n v="12"/>
    <n v="60420"/>
    <n v="725040"/>
    <s v="פריט תשתית "/>
    <x v="5"/>
  </r>
  <r>
    <s v="03.03.0150"/>
    <x v="61"/>
    <s v=" מטר"/>
    <n v="5"/>
    <n v="2450"/>
    <n v="12250"/>
    <s v="פריט תשתית "/>
    <x v="5"/>
  </r>
  <r>
    <s v="03.03.0160"/>
    <x v="62"/>
    <s v=" מטר"/>
    <n v="2800"/>
    <n v="9.6"/>
    <n v="26880"/>
    <s v="פריט תשתית "/>
    <x v="5"/>
  </r>
  <r>
    <s v="03.03.0170"/>
    <x v="63"/>
    <s v=" מטר"/>
    <n v="2400"/>
    <n v="16"/>
    <n v="38400"/>
    <s v="פריט תשתית "/>
    <x v="5"/>
  </r>
  <r>
    <s v="03.03.0180"/>
    <x v="64"/>
    <s v=" מטר"/>
    <n v="250"/>
    <n v="64"/>
    <n v="16000"/>
    <s v="פריט תשתית "/>
    <x v="5"/>
  </r>
  <r>
    <s v="03.03.0190"/>
    <x v="65"/>
    <s v=" מטר"/>
    <n v="2000"/>
    <n v="43"/>
    <n v="86000"/>
    <s v="פריט תשתית "/>
    <x v="5"/>
  </r>
  <r>
    <s v="03.03.0200"/>
    <x v="66"/>
    <s v=" מטר"/>
    <n v="1500"/>
    <n v="47"/>
    <n v="70500"/>
    <s v="פריט תשתית "/>
    <x v="5"/>
  </r>
  <r>
    <s v="03.03.0210"/>
    <x v="84"/>
    <s v=" מטר"/>
    <n v="2300"/>
    <n v="72"/>
    <n v="165600"/>
    <s v="פריט תשתית "/>
    <x v="5"/>
  </r>
  <r>
    <s v="03.03.0220"/>
    <x v="67"/>
    <s v=" מטר"/>
    <n v="450"/>
    <n v="91"/>
    <n v="40950"/>
    <s v="פריט תשתית "/>
    <x v="5"/>
  </r>
  <r>
    <s v="03.03.0230"/>
    <x v="68"/>
    <s v=" מטר"/>
    <n v="150"/>
    <n v="123"/>
    <n v="18450"/>
    <s v="פריט תשתית "/>
    <x v="5"/>
  </r>
  <r>
    <s v="03.03.0240"/>
    <x v="69"/>
    <s v=" מטר"/>
    <n v="2000"/>
    <n v="19"/>
    <n v="38000"/>
    <s v="פריט תשתית "/>
    <x v="5"/>
  </r>
  <r>
    <s v="03.03.0250"/>
    <x v="70"/>
    <s v=" יח'"/>
    <n v="20"/>
    <n v="48"/>
    <n v="960"/>
    <s v="פריט תשתית "/>
    <x v="5"/>
  </r>
  <r>
    <s v="03.03.0260"/>
    <x v="71"/>
    <s v="קומפ'"/>
    <n v="5"/>
    <n v="2340"/>
    <n v="11700"/>
    <s v="פריט תשתית "/>
    <x v="5"/>
  </r>
  <r>
    <s v="03.03.0270"/>
    <x v="72"/>
    <s v=" יח'"/>
    <n v="12"/>
    <n v="210"/>
    <n v="2520"/>
    <s v="פריט תשתית "/>
    <x v="5"/>
  </r>
  <r>
    <s v="03.03.0280"/>
    <x v="73"/>
    <s v=" יח'"/>
    <n v="4"/>
    <n v="55750"/>
    <n v="223000"/>
    <s v="פריט תשתית "/>
    <x v="5"/>
  </r>
  <r>
    <s v="03.03.0300"/>
    <x v="74"/>
    <s v=" יח'"/>
    <n v="4"/>
    <n v="3430"/>
    <n v="13720"/>
    <s v="פריט תשתית "/>
    <x v="5"/>
  </r>
  <r>
    <s v="03.03.0310"/>
    <x v="75"/>
    <s v=" יח'"/>
    <n v="4"/>
    <n v="300"/>
    <n v="1200"/>
    <s v="פריט תשתית "/>
    <x v="5"/>
  </r>
  <r>
    <s v="03.03.0320"/>
    <x v="76"/>
    <s v=" יח'"/>
    <n v="4"/>
    <n v="650"/>
    <n v="2600"/>
    <s v="פריט תשתית "/>
    <x v="5"/>
  </r>
  <r>
    <s v="03.03.0330"/>
    <x v="77"/>
    <s v=" מטר"/>
    <n v="200"/>
    <n v="22"/>
    <n v="4400"/>
    <s v="פריט תשתית "/>
    <x v="5"/>
  </r>
  <r>
    <m/>
    <x v="17"/>
    <m/>
    <m/>
    <m/>
    <m/>
    <m/>
    <x v="2"/>
  </r>
  <r>
    <s v="04.00.0000"/>
    <x v="85"/>
    <m/>
    <m/>
    <m/>
    <m/>
    <m/>
    <x v="0"/>
  </r>
  <r>
    <s v="04.01.0000"/>
    <x v="19"/>
    <m/>
    <m/>
    <m/>
    <m/>
    <m/>
    <x v="3"/>
  </r>
  <r>
    <s v="04.01.0010"/>
    <x v="20"/>
    <s v=" יח'"/>
    <n v="16"/>
    <n v="8200"/>
    <n v="131200"/>
    <m/>
    <x v="3"/>
  </r>
  <r>
    <s v="04.01.0020"/>
    <x v="21"/>
    <s v=" יח'"/>
    <n v="5"/>
    <n v="1200"/>
    <n v="6000"/>
    <m/>
    <x v="3"/>
  </r>
  <r>
    <s v="04.01.0030"/>
    <x v="22"/>
    <s v=" יח'"/>
    <n v="50"/>
    <n v="38"/>
    <n v="1900"/>
    <m/>
    <x v="3"/>
  </r>
  <r>
    <s v="04.01.0040"/>
    <x v="23"/>
    <s v=" יח'"/>
    <n v="20"/>
    <n v="1200"/>
    <n v="24000"/>
    <m/>
    <x v="3"/>
  </r>
  <r>
    <s v="04.01.0050"/>
    <x v="24"/>
    <s v=" יח'"/>
    <n v="20"/>
    <n v="250"/>
    <n v="5000"/>
    <m/>
    <x v="3"/>
  </r>
  <r>
    <s v="04.01.0060"/>
    <x v="25"/>
    <s v="קומפ'"/>
    <n v="20"/>
    <n v="15000"/>
    <n v="300000"/>
    <m/>
    <x v="3"/>
  </r>
  <r>
    <s v="04.01.0070"/>
    <x v="26"/>
    <s v="קומפ'"/>
    <n v="20"/>
    <n v="450"/>
    <n v="9000"/>
    <m/>
    <x v="3"/>
  </r>
  <r>
    <s v="04.01.0080"/>
    <x v="27"/>
    <s v=" יח'"/>
    <n v="7600"/>
    <n v="70"/>
    <n v="532000"/>
    <m/>
    <x v="3"/>
  </r>
  <r>
    <s v="04.01.0090"/>
    <x v="28"/>
    <s v=" מטר"/>
    <n v="3900"/>
    <n v="40"/>
    <n v="156000"/>
    <m/>
    <x v="3"/>
  </r>
  <r>
    <s v="04.01.0100"/>
    <x v="29"/>
    <s v="קומפ'"/>
    <n v="220"/>
    <n v="28"/>
    <n v="6160"/>
    <m/>
    <x v="3"/>
  </r>
  <r>
    <s v="04.01.0120"/>
    <x v="30"/>
    <s v="קומפ'"/>
    <n v="20"/>
    <n v="5000"/>
    <n v="100000"/>
    <m/>
    <x v="3"/>
  </r>
  <r>
    <s v="04.01.0140"/>
    <x v="31"/>
    <s v="קומפ'"/>
    <n v="5"/>
    <n v="20"/>
    <n v="100"/>
    <m/>
    <x v="3"/>
  </r>
  <r>
    <s v="04.01.0150"/>
    <x v="32"/>
    <s v="קומפ'"/>
    <n v="5"/>
    <n v="22"/>
    <n v="110"/>
    <m/>
    <x v="3"/>
  </r>
  <r>
    <s v="04.01.0160"/>
    <x v="33"/>
    <s v=" מטר"/>
    <n v="20"/>
    <n v="24"/>
    <n v="480"/>
    <m/>
    <x v="3"/>
  </r>
  <r>
    <s v="04.01.0170"/>
    <x v="34"/>
    <s v="קומפ'"/>
    <n v="3"/>
    <n v="25000"/>
    <n v="75000"/>
    <m/>
    <x v="3"/>
  </r>
  <r>
    <s v="04.01.0180"/>
    <x v="35"/>
    <s v="קומפ'"/>
    <n v="2"/>
    <n v="25000"/>
    <n v="50000"/>
    <m/>
    <x v="3"/>
  </r>
  <r>
    <s v="04.01.0190"/>
    <x v="36"/>
    <s v="קומפ'"/>
    <n v="2"/>
    <n v="80000"/>
    <n v="160000"/>
    <m/>
    <x v="3"/>
  </r>
  <r>
    <s v="04.01.0195"/>
    <x v="37"/>
    <s v=" יח'"/>
    <n v="9"/>
    <n v="9200"/>
    <n v="82800"/>
    <m/>
    <x v="3"/>
  </r>
  <r>
    <s v="04.01.0200"/>
    <x v="38"/>
    <s v="קומפ'"/>
    <n v="6"/>
    <n v="35000"/>
    <n v="210000"/>
    <m/>
    <x v="3"/>
  </r>
  <r>
    <s v="04.01.0210"/>
    <x v="39"/>
    <s v="קומפ'"/>
    <n v="1"/>
    <n v="12000"/>
    <n v="12000"/>
    <m/>
    <x v="3"/>
  </r>
  <r>
    <s v="04.02.0000"/>
    <x v="1"/>
    <m/>
    <m/>
    <m/>
    <m/>
    <m/>
    <x v="1"/>
  </r>
  <r>
    <s v="04.02.0010"/>
    <x v="40"/>
    <s v=" יח'"/>
    <n v="2"/>
    <n v="14000"/>
    <n v="28000"/>
    <m/>
    <x v="1"/>
  </r>
  <r>
    <s v="04.02.0020"/>
    <x v="41"/>
    <s v=" יח'"/>
    <n v="4"/>
    <n v="1750"/>
    <n v="7000"/>
    <m/>
    <x v="1"/>
  </r>
  <r>
    <s v="04.02.0030"/>
    <x v="42"/>
    <s v=" יח'"/>
    <n v="22"/>
    <n v="900"/>
    <n v="19800"/>
    <m/>
    <x v="1"/>
  </r>
  <r>
    <s v="04.02.0040"/>
    <x v="43"/>
    <s v=" יח'"/>
    <n v="77"/>
    <n v="7500"/>
    <n v="577500"/>
    <m/>
    <x v="1"/>
  </r>
  <r>
    <s v="04.02.0050"/>
    <x v="44"/>
    <s v=" יח'"/>
    <n v="77"/>
    <n v="400"/>
    <n v="30800"/>
    <m/>
    <x v="1"/>
  </r>
  <r>
    <s v="04.02.0060"/>
    <x v="86"/>
    <s v="קומפ'"/>
    <n v="1"/>
    <n v="46417"/>
    <n v="46417"/>
    <m/>
    <x v="1"/>
  </r>
  <r>
    <s v="04.03.0000"/>
    <x v="46"/>
    <m/>
    <m/>
    <m/>
    <m/>
    <m/>
    <x v="5"/>
  </r>
  <r>
    <s v="04.03.0010"/>
    <x v="47"/>
    <s v=" מטר"/>
    <n v="850"/>
    <n v="37"/>
    <n v="31450"/>
    <m/>
    <x v="5"/>
  </r>
  <r>
    <s v="04.03.0020"/>
    <x v="48"/>
    <s v=" מטר"/>
    <n v="250"/>
    <n v="56"/>
    <n v="14000"/>
    <m/>
    <x v="5"/>
  </r>
  <r>
    <s v="04.03.0030"/>
    <x v="49"/>
    <s v=" מטר"/>
    <n v="250"/>
    <n v="12.5"/>
    <n v="3125"/>
    <m/>
    <x v="5"/>
  </r>
  <r>
    <s v="04.03.0040"/>
    <x v="50"/>
    <s v=" מטר"/>
    <n v="250"/>
    <n v="71"/>
    <n v="17750"/>
    <m/>
    <x v="5"/>
  </r>
  <r>
    <s v="04.03.0050"/>
    <x v="51"/>
    <s v=" מטר"/>
    <n v="200"/>
    <n v="140"/>
    <n v="28000"/>
    <m/>
    <x v="5"/>
  </r>
  <r>
    <s v="04.03.0060"/>
    <x v="52"/>
    <s v=" מטר"/>
    <n v="500"/>
    <n v="63"/>
    <n v="31500"/>
    <m/>
    <x v="5"/>
  </r>
  <r>
    <s v="04.03.0070"/>
    <x v="53"/>
    <s v="קומפ'"/>
    <n v="650"/>
    <n v="325"/>
    <n v="211250"/>
    <m/>
    <x v="5"/>
  </r>
  <r>
    <s v="04.03.0080"/>
    <x v="54"/>
    <s v="קומפ'"/>
    <n v="25"/>
    <n v="460"/>
    <n v="11500"/>
    <m/>
    <x v="5"/>
  </r>
  <r>
    <s v="04.03.0090"/>
    <x v="55"/>
    <s v=" יח'"/>
    <n v="25"/>
    <n v="2030"/>
    <n v="50750"/>
    <m/>
    <x v="5"/>
  </r>
  <r>
    <s v="04.03.0100"/>
    <x v="56"/>
    <s v=" יח'"/>
    <n v="12"/>
    <n v="2660"/>
    <n v="31920"/>
    <m/>
    <x v="5"/>
  </r>
  <r>
    <s v="04.03.0110"/>
    <x v="57"/>
    <s v=" יח'"/>
    <n v="6"/>
    <n v="7500"/>
    <n v="45000"/>
    <m/>
    <x v="5"/>
  </r>
  <r>
    <s v="04.03.0120"/>
    <x v="58"/>
    <s v=" יח'"/>
    <n v="10"/>
    <n v="300"/>
    <n v="3000"/>
    <m/>
    <x v="5"/>
  </r>
  <r>
    <s v="04.03.0130"/>
    <x v="59"/>
    <s v=" יח'"/>
    <n v="10"/>
    <n v="410"/>
    <n v="4100"/>
    <m/>
    <x v="5"/>
  </r>
  <r>
    <s v="04.03.0140"/>
    <x v="60"/>
    <s v="קומפ'"/>
    <n v="12"/>
    <n v="60420"/>
    <n v="725040"/>
    <m/>
    <x v="5"/>
  </r>
  <r>
    <s v="04.03.0150"/>
    <x v="61"/>
    <s v=" מטר"/>
    <n v="5"/>
    <n v="2450"/>
    <n v="12250"/>
    <m/>
    <x v="5"/>
  </r>
  <r>
    <s v="04.03.0160"/>
    <x v="62"/>
    <s v=" מטר"/>
    <n v="2800"/>
    <n v="9.6"/>
    <n v="26880"/>
    <m/>
    <x v="5"/>
  </r>
  <r>
    <s v="04.03.0170"/>
    <x v="63"/>
    <s v=" מטר"/>
    <n v="2400"/>
    <n v="16"/>
    <n v="38400"/>
    <m/>
    <x v="5"/>
  </r>
  <r>
    <s v="04.03.0180"/>
    <x v="64"/>
    <s v=" מטר"/>
    <n v="250"/>
    <n v="64"/>
    <n v="16000"/>
    <m/>
    <x v="5"/>
  </r>
  <r>
    <s v="04.03.0190"/>
    <x v="65"/>
    <s v=" מטר"/>
    <n v="1310"/>
    <n v="43"/>
    <n v="56330"/>
    <m/>
    <x v="5"/>
  </r>
  <r>
    <s v="04.03.0200"/>
    <x v="66"/>
    <s v=" מטר"/>
    <n v="980"/>
    <n v="47"/>
    <n v="46060"/>
    <m/>
    <x v="5"/>
  </r>
  <r>
    <s v="04.03.0220"/>
    <x v="67"/>
    <s v=" מטר"/>
    <n v="3720"/>
    <n v="91"/>
    <n v="338520"/>
    <m/>
    <x v="5"/>
  </r>
  <r>
    <s v="04.03.0230"/>
    <x v="68"/>
    <s v=" מטר"/>
    <n v="1200"/>
    <n v="123"/>
    <n v="147600"/>
    <m/>
    <x v="5"/>
  </r>
  <r>
    <s v="04.03.0240"/>
    <x v="69"/>
    <s v=" מטר"/>
    <n v="5110"/>
    <n v="19"/>
    <n v="97090"/>
    <m/>
    <x v="5"/>
  </r>
  <r>
    <s v="04.03.0250"/>
    <x v="70"/>
    <s v=" יח'"/>
    <n v="20"/>
    <n v="48"/>
    <n v="960"/>
    <m/>
    <x v="5"/>
  </r>
  <r>
    <s v="04.03.0260"/>
    <x v="71"/>
    <s v="קומפ'"/>
    <n v="5"/>
    <n v="2340"/>
    <n v="11700"/>
    <m/>
    <x v="5"/>
  </r>
  <r>
    <s v="04.03.0270"/>
    <x v="72"/>
    <s v=" יח'"/>
    <n v="12"/>
    <n v="210"/>
    <n v="2520"/>
    <m/>
    <x v="5"/>
  </r>
  <r>
    <s v="04.03.0280"/>
    <x v="73"/>
    <s v=" יח'"/>
    <n v="3"/>
    <n v="55750"/>
    <n v="167250"/>
    <m/>
    <x v="5"/>
  </r>
  <r>
    <s v="04.03.0300"/>
    <x v="74"/>
    <s v=" יח'"/>
    <n v="3"/>
    <n v="3430"/>
    <n v="10290"/>
    <m/>
    <x v="5"/>
  </r>
  <r>
    <s v="04.03.0310"/>
    <x v="75"/>
    <s v=" יח'"/>
    <n v="3"/>
    <n v="300"/>
    <n v="900"/>
    <m/>
    <x v="5"/>
  </r>
  <r>
    <s v="04.03.0320"/>
    <x v="76"/>
    <s v=" יח'"/>
    <n v="3"/>
    <n v="650"/>
    <n v="1950"/>
    <m/>
    <x v="5"/>
  </r>
  <r>
    <s v="04.03.0330"/>
    <x v="77"/>
    <s v=" מטר"/>
    <n v="320"/>
    <n v="22"/>
    <n v="7040"/>
    <m/>
    <x v="5"/>
  </r>
  <r>
    <m/>
    <x v="17"/>
    <m/>
    <m/>
    <m/>
    <m/>
    <m/>
    <x v="2"/>
  </r>
  <r>
    <s v="05.00.0000"/>
    <x v="87"/>
    <m/>
    <m/>
    <m/>
    <m/>
    <m/>
    <x v="0"/>
  </r>
  <r>
    <s v="05.01.0000"/>
    <x v="19"/>
    <m/>
    <m/>
    <m/>
    <m/>
    <m/>
    <x v="3"/>
  </r>
  <r>
    <s v="05.01.0005"/>
    <x v="79"/>
    <s v=" יח'"/>
    <n v="3"/>
    <n v="575"/>
    <n v="1725"/>
    <m/>
    <x v="3"/>
  </r>
  <r>
    <s v="05.01.0010"/>
    <x v="80"/>
    <s v=" יח'"/>
    <n v="27"/>
    <n v="8200"/>
    <n v="221400"/>
    <m/>
    <x v="3"/>
  </r>
  <r>
    <s v="05.01.0015"/>
    <x v="81"/>
    <s v=" יח'"/>
    <n v="3"/>
    <n v="205"/>
    <n v="615"/>
    <m/>
    <x v="3"/>
  </r>
  <r>
    <s v="05.01.0020"/>
    <x v="21"/>
    <s v=" יח'"/>
    <n v="4"/>
    <n v="1200"/>
    <n v="4800"/>
    <m/>
    <x v="3"/>
  </r>
  <r>
    <s v="05.01.0030"/>
    <x v="22"/>
    <s v=" יח'"/>
    <n v="50"/>
    <n v="38"/>
    <n v="1900"/>
    <m/>
    <x v="3"/>
  </r>
  <r>
    <s v="05.01.0040"/>
    <x v="23"/>
    <s v=" יח'"/>
    <n v="32"/>
    <n v="1200"/>
    <n v="38400"/>
    <m/>
    <x v="3"/>
  </r>
  <r>
    <s v="05.01.0050"/>
    <x v="24"/>
    <s v=" יח'"/>
    <n v="32"/>
    <n v="250"/>
    <n v="8000"/>
    <m/>
    <x v="3"/>
  </r>
  <r>
    <s v="05.01.0060"/>
    <x v="25"/>
    <s v="קומפ'"/>
    <n v="32"/>
    <n v="15000"/>
    <n v="480000"/>
    <m/>
    <x v="3"/>
  </r>
  <r>
    <s v="05.01.0070"/>
    <x v="26"/>
    <s v="קומפ'"/>
    <n v="32"/>
    <n v="450"/>
    <n v="14400"/>
    <m/>
    <x v="3"/>
  </r>
  <r>
    <s v="05.01.0080"/>
    <x v="27"/>
    <s v=" יח'"/>
    <n v="12800"/>
    <n v="70"/>
    <n v="896000"/>
    <m/>
    <x v="3"/>
  </r>
  <r>
    <s v="05.01.0090"/>
    <x v="28"/>
    <s v=" מטר"/>
    <n v="3890"/>
    <n v="40"/>
    <n v="155600"/>
    <m/>
    <x v="3"/>
  </r>
  <r>
    <s v="05.01.0100"/>
    <x v="29"/>
    <s v="קומפ'"/>
    <n v="220"/>
    <n v="28"/>
    <n v="6160"/>
    <m/>
    <x v="3"/>
  </r>
  <r>
    <s v="05.01.0120"/>
    <x v="30"/>
    <s v="קומפ'"/>
    <n v="32"/>
    <n v="5000"/>
    <n v="160000"/>
    <m/>
    <x v="3"/>
  </r>
  <r>
    <s v="05.01.0140"/>
    <x v="31"/>
    <s v="קומפ'"/>
    <n v="3"/>
    <n v="20"/>
    <n v="60"/>
    <m/>
    <x v="3"/>
  </r>
  <r>
    <s v="05.01.0150"/>
    <x v="32"/>
    <s v="קומפ'"/>
    <n v="12"/>
    <n v="22"/>
    <n v="264"/>
    <m/>
    <x v="3"/>
  </r>
  <r>
    <s v="05.01.0160"/>
    <x v="33"/>
    <s v=" מטר"/>
    <n v="32"/>
    <n v="24"/>
    <n v="768"/>
    <m/>
    <x v="3"/>
  </r>
  <r>
    <s v="05.01.0170"/>
    <x v="34"/>
    <s v="קומפ'"/>
    <n v="3"/>
    <n v="25000"/>
    <n v="75000"/>
    <m/>
    <x v="3"/>
  </r>
  <r>
    <s v="05.01.0180"/>
    <x v="35"/>
    <s v="קומפ'"/>
    <n v="5"/>
    <n v="25000"/>
    <n v="125000"/>
    <m/>
    <x v="3"/>
  </r>
  <r>
    <s v="05.01.0190"/>
    <x v="82"/>
    <s v="קומפ'"/>
    <n v="5"/>
    <n v="80000"/>
    <n v="400000"/>
    <m/>
    <x v="3"/>
  </r>
  <r>
    <s v="05.01.0195"/>
    <x v="37"/>
    <s v=" יח'"/>
    <n v="22"/>
    <n v="9200"/>
    <n v="202400"/>
    <m/>
    <x v="3"/>
  </r>
  <r>
    <s v="05.01.0200"/>
    <x v="38"/>
    <s v="קומפ'"/>
    <n v="4"/>
    <n v="35000"/>
    <n v="140000"/>
    <m/>
    <x v="3"/>
  </r>
  <r>
    <s v="05.01.0210"/>
    <x v="39"/>
    <s v="קומפ'"/>
    <n v="2"/>
    <n v="12000"/>
    <n v="24000"/>
    <m/>
    <x v="3"/>
  </r>
  <r>
    <s v="05.02.0000"/>
    <x v="1"/>
    <m/>
    <m/>
    <m/>
    <m/>
    <m/>
    <x v="1"/>
  </r>
  <r>
    <s v="05.02.0010"/>
    <x v="2"/>
    <s v=" יח'"/>
    <n v="2"/>
    <n v="82500"/>
    <n v="165000"/>
    <m/>
    <x v="1"/>
  </r>
  <r>
    <s v="05.02.0020"/>
    <x v="88"/>
    <s v=" יח'"/>
    <n v="4"/>
    <n v="26000"/>
    <n v="104000"/>
    <m/>
    <x v="1"/>
  </r>
  <r>
    <s v="05.02.0030"/>
    <x v="89"/>
    <s v=" יח'"/>
    <n v="3"/>
    <n v="1750"/>
    <n v="5250"/>
    <m/>
    <x v="1"/>
  </r>
  <r>
    <s v="05.02.0040"/>
    <x v="40"/>
    <s v=" יח'"/>
    <n v="3"/>
    <n v="14000"/>
    <n v="42000"/>
    <m/>
    <x v="1"/>
  </r>
  <r>
    <s v="05.02.0050"/>
    <x v="41"/>
    <s v=" יח'"/>
    <n v="6"/>
    <n v="1750"/>
    <n v="10500"/>
    <m/>
    <x v="1"/>
  </r>
  <r>
    <s v="05.02.0060"/>
    <x v="42"/>
    <s v=" יח'"/>
    <n v="33"/>
    <n v="900"/>
    <n v="29700"/>
    <m/>
    <x v="1"/>
  </r>
  <r>
    <s v="05.02.0070"/>
    <x v="43"/>
    <s v=" יח'"/>
    <n v="106"/>
    <n v="7500"/>
    <n v="795000"/>
    <m/>
    <x v="1"/>
  </r>
  <r>
    <s v="05.02.0080"/>
    <x v="44"/>
    <s v=" יח'"/>
    <n v="106"/>
    <n v="400"/>
    <n v="42400"/>
    <m/>
    <x v="1"/>
  </r>
  <r>
    <s v="05.02.0090"/>
    <x v="90"/>
    <s v="קומפ'"/>
    <n v="1"/>
    <n v="83217"/>
    <n v="83217"/>
    <m/>
    <x v="1"/>
  </r>
  <r>
    <s v="05.03.0000"/>
    <x v="46"/>
    <m/>
    <m/>
    <m/>
    <m/>
    <m/>
    <x v="5"/>
  </r>
  <r>
    <s v="05.03.0010"/>
    <x v="47"/>
    <s v=" מטר"/>
    <n v="850"/>
    <n v="37"/>
    <n v="31450"/>
    <m/>
    <x v="5"/>
  </r>
  <r>
    <s v="05.03.0020"/>
    <x v="48"/>
    <s v=" מטר"/>
    <n v="250"/>
    <n v="56"/>
    <n v="14000"/>
    <m/>
    <x v="5"/>
  </r>
  <r>
    <s v="05.03.0030"/>
    <x v="49"/>
    <s v=" מטר"/>
    <n v="250"/>
    <n v="12.5"/>
    <n v="3125"/>
    <m/>
    <x v="5"/>
  </r>
  <r>
    <s v="05.03.0040"/>
    <x v="50"/>
    <s v=" מטר"/>
    <n v="250"/>
    <n v="71"/>
    <n v="17750"/>
    <m/>
    <x v="5"/>
  </r>
  <r>
    <s v="05.03.0050"/>
    <x v="51"/>
    <s v=" מטר"/>
    <n v="200"/>
    <n v="140"/>
    <n v="28000"/>
    <m/>
    <x v="5"/>
  </r>
  <r>
    <s v="05.03.0060"/>
    <x v="52"/>
    <s v=" מטר"/>
    <n v="500"/>
    <n v="63"/>
    <n v="31500"/>
    <m/>
    <x v="5"/>
  </r>
  <r>
    <s v="05.03.0070"/>
    <x v="53"/>
    <s v="קומפ'"/>
    <n v="650"/>
    <n v="325"/>
    <n v="211250"/>
    <m/>
    <x v="5"/>
  </r>
  <r>
    <s v="05.03.0080"/>
    <x v="54"/>
    <s v="קומפ'"/>
    <n v="25"/>
    <n v="460"/>
    <n v="11500"/>
    <m/>
    <x v="5"/>
  </r>
  <r>
    <s v="05.03.0090"/>
    <x v="55"/>
    <s v=" יח'"/>
    <n v="25"/>
    <n v="2030"/>
    <n v="50750"/>
    <m/>
    <x v="5"/>
  </r>
  <r>
    <s v="05.03.0100"/>
    <x v="56"/>
    <s v=" יח'"/>
    <n v="12"/>
    <n v="2660"/>
    <n v="31920"/>
    <m/>
    <x v="5"/>
  </r>
  <r>
    <s v="05.03.0110"/>
    <x v="57"/>
    <s v=" יח'"/>
    <n v="6"/>
    <n v="7500"/>
    <n v="45000"/>
    <m/>
    <x v="5"/>
  </r>
  <r>
    <s v="05.03.0120"/>
    <x v="58"/>
    <s v=" יח'"/>
    <n v="10"/>
    <n v="300"/>
    <n v="3000"/>
    <m/>
    <x v="5"/>
  </r>
  <r>
    <s v="05.03.0130"/>
    <x v="59"/>
    <s v=" יח'"/>
    <n v="10"/>
    <n v="410"/>
    <n v="4100"/>
    <m/>
    <x v="5"/>
  </r>
  <r>
    <s v="05.03.0140"/>
    <x v="60"/>
    <s v="קומפ'"/>
    <n v="12"/>
    <n v="60420"/>
    <n v="725040"/>
    <m/>
    <x v="5"/>
  </r>
  <r>
    <s v="05.03.0150"/>
    <x v="61"/>
    <s v=" מטר"/>
    <n v="5"/>
    <n v="2450"/>
    <n v="12250"/>
    <m/>
    <x v="5"/>
  </r>
  <r>
    <s v="05.03.0160"/>
    <x v="62"/>
    <s v=" מטר"/>
    <n v="2800"/>
    <n v="9.6"/>
    <n v="26880"/>
    <m/>
    <x v="5"/>
  </r>
  <r>
    <s v="05.03.0170"/>
    <x v="63"/>
    <s v=" מטר"/>
    <n v="2400"/>
    <n v="16"/>
    <n v="38400"/>
    <m/>
    <x v="5"/>
  </r>
  <r>
    <s v="05.03.0180"/>
    <x v="64"/>
    <s v=" מטר"/>
    <n v="250"/>
    <n v="64"/>
    <n v="16000"/>
    <m/>
    <x v="5"/>
  </r>
  <r>
    <s v="05.03.0190"/>
    <x v="65"/>
    <s v=" מטר"/>
    <n v="2000"/>
    <n v="43"/>
    <n v="86000"/>
    <m/>
    <x v="5"/>
  </r>
  <r>
    <s v="05.03.0200"/>
    <x v="66"/>
    <s v=" מטר"/>
    <n v="1500"/>
    <n v="47"/>
    <n v="70500"/>
    <m/>
    <x v="5"/>
  </r>
  <r>
    <s v="05.03.0210"/>
    <x v="84"/>
    <s v=" מטר"/>
    <n v="2300"/>
    <n v="72"/>
    <n v="165600"/>
    <m/>
    <x v="5"/>
  </r>
  <r>
    <s v="05.03.0220"/>
    <x v="67"/>
    <s v=" מטר"/>
    <n v="450"/>
    <n v="91"/>
    <n v="40950"/>
    <m/>
    <x v="5"/>
  </r>
  <r>
    <s v="05.03.0230"/>
    <x v="68"/>
    <s v=" מטר"/>
    <n v="150"/>
    <n v="123"/>
    <n v="18450"/>
    <m/>
    <x v="5"/>
  </r>
  <r>
    <s v="05.03.0240"/>
    <x v="69"/>
    <s v=" מטר"/>
    <n v="2000"/>
    <n v="19"/>
    <n v="38000"/>
    <m/>
    <x v="5"/>
  </r>
  <r>
    <s v="05.03.0250"/>
    <x v="70"/>
    <s v=" יח'"/>
    <n v="20"/>
    <n v="48"/>
    <n v="960"/>
    <m/>
    <x v="5"/>
  </r>
  <r>
    <s v="05.03.0260"/>
    <x v="71"/>
    <s v="קומפ'"/>
    <n v="5"/>
    <n v="2340"/>
    <n v="11700"/>
    <m/>
    <x v="5"/>
  </r>
  <r>
    <s v="05.03.0270"/>
    <x v="72"/>
    <s v=" יח'"/>
    <n v="12"/>
    <n v="210"/>
    <n v="2520"/>
    <m/>
    <x v="5"/>
  </r>
  <r>
    <s v="05.03.0280"/>
    <x v="73"/>
    <s v=" יח'"/>
    <n v="4"/>
    <n v="55750"/>
    <n v="223000"/>
    <m/>
    <x v="5"/>
  </r>
  <r>
    <s v="05.03.0300"/>
    <x v="74"/>
    <s v=" יח'"/>
    <n v="4"/>
    <n v="3430"/>
    <n v="13720"/>
    <m/>
    <x v="5"/>
  </r>
  <r>
    <s v="05.03.0310"/>
    <x v="75"/>
    <s v=" יח'"/>
    <n v="4"/>
    <n v="300"/>
    <n v="1200"/>
    <m/>
    <x v="5"/>
  </r>
  <r>
    <s v="05.03.0320"/>
    <x v="76"/>
    <s v=" יח'"/>
    <n v="4"/>
    <n v="650"/>
    <n v="2600"/>
    <m/>
    <x v="5"/>
  </r>
  <r>
    <s v="05.03.0330"/>
    <x v="77"/>
    <s v=" מטר"/>
    <n v="200"/>
    <n v="22"/>
    <n v="4400"/>
    <m/>
    <x v="5"/>
  </r>
  <r>
    <m/>
    <x v="17"/>
    <m/>
    <m/>
    <m/>
    <m/>
    <m/>
    <x v="2"/>
  </r>
  <r>
    <s v="06.00.0000"/>
    <x v="91"/>
    <m/>
    <m/>
    <m/>
    <m/>
    <m/>
    <x v="0"/>
  </r>
  <r>
    <s v="06.02.0000"/>
    <x v="1"/>
    <m/>
    <m/>
    <m/>
    <m/>
    <m/>
    <x v="1"/>
  </r>
  <r>
    <s v="06.02.0010"/>
    <x v="92"/>
    <s v=" יח'"/>
    <n v="1"/>
    <n v="82500"/>
    <n v="82500"/>
    <m/>
    <x v="1"/>
  </r>
  <r>
    <s v="06.02.0020"/>
    <x v="2"/>
    <s v=" יח'"/>
    <n v="2"/>
    <n v="26000"/>
    <n v="52000"/>
    <m/>
    <x v="1"/>
  </r>
  <r>
    <s v="06.02.0030"/>
    <x v="89"/>
    <s v=" יח'"/>
    <n v="5"/>
    <n v="1750"/>
    <n v="8750"/>
    <m/>
    <x v="1"/>
  </r>
  <r>
    <s v="06.02.0040"/>
    <x v="40"/>
    <s v=" יח'"/>
    <n v="5"/>
    <n v="14000"/>
    <n v="70000"/>
    <m/>
    <x v="1"/>
  </r>
  <r>
    <s v="06.02.0050"/>
    <x v="41"/>
    <s v=" יח'"/>
    <n v="10"/>
    <n v="1750"/>
    <n v="17500"/>
    <m/>
    <x v="1"/>
  </r>
  <r>
    <s v="06.02.0060"/>
    <x v="42"/>
    <s v=" יח'"/>
    <n v="55"/>
    <n v="900"/>
    <n v="49500"/>
    <m/>
    <x v="1"/>
  </r>
  <r>
    <s v="06.02.0070"/>
    <x v="43"/>
    <s v=" יח'"/>
    <n v="115"/>
    <n v="7500"/>
    <n v="862500"/>
    <m/>
    <x v="1"/>
  </r>
  <r>
    <s v="06.02.0080"/>
    <x v="44"/>
    <s v=" יח'"/>
    <n v="114"/>
    <n v="400"/>
    <n v="45600"/>
    <m/>
    <x v="1"/>
  </r>
  <r>
    <s v="06.02.0090"/>
    <x v="93"/>
    <s v="קומפ'"/>
    <n v="1"/>
    <n v="83213"/>
    <n v="83213"/>
    <m/>
    <x v="1"/>
  </r>
  <r>
    <m/>
    <x v="17"/>
    <m/>
    <m/>
    <m/>
    <m/>
    <m/>
    <x v="2"/>
  </r>
  <r>
    <s v="07.00.0000"/>
    <x v="94"/>
    <m/>
    <m/>
    <m/>
    <m/>
    <m/>
    <x v="0"/>
  </r>
  <r>
    <s v="07.01.0000"/>
    <x v="19"/>
    <m/>
    <m/>
    <m/>
    <m/>
    <m/>
    <x v="3"/>
  </r>
  <r>
    <s v="07.01.0010"/>
    <x v="20"/>
    <s v=" יח'"/>
    <n v="15"/>
    <n v="8200"/>
    <n v="123000"/>
    <m/>
    <x v="3"/>
  </r>
  <r>
    <s v="07.01.0020"/>
    <x v="21"/>
    <s v=" יח'"/>
    <n v="6"/>
    <n v="1200"/>
    <n v="7200"/>
    <m/>
    <x v="3"/>
  </r>
  <r>
    <s v="07.01.0030"/>
    <x v="22"/>
    <s v=" יח'"/>
    <n v="50"/>
    <n v="38"/>
    <n v="1900"/>
    <m/>
    <x v="3"/>
  </r>
  <r>
    <s v="07.01.0040"/>
    <x v="23"/>
    <s v=" יח'"/>
    <n v="18"/>
    <n v="1200"/>
    <n v="21600"/>
    <m/>
    <x v="3"/>
  </r>
  <r>
    <s v="07.01.0050"/>
    <x v="24"/>
    <s v=" יח'"/>
    <n v="18"/>
    <n v="250"/>
    <n v="4500"/>
    <m/>
    <x v="3"/>
  </r>
  <r>
    <s v="07.01.0060"/>
    <x v="25"/>
    <s v="קומפ'"/>
    <n v="18"/>
    <n v="15000"/>
    <n v="270000"/>
    <m/>
    <x v="3"/>
  </r>
  <r>
    <s v="07.01.0070"/>
    <x v="26"/>
    <s v="קומפ'"/>
    <n v="18"/>
    <n v="450"/>
    <n v="8100"/>
    <m/>
    <x v="3"/>
  </r>
  <r>
    <s v="07.01.0080"/>
    <x v="27"/>
    <s v=" יח'"/>
    <n v="6800"/>
    <n v="70"/>
    <n v="476000"/>
    <m/>
    <x v="3"/>
  </r>
  <r>
    <s v="07.01.0090"/>
    <x v="28"/>
    <s v=" מטר"/>
    <n v="5100"/>
    <n v="40"/>
    <n v="204000"/>
    <m/>
    <x v="3"/>
  </r>
  <r>
    <s v="07.01.0100"/>
    <x v="29"/>
    <s v="קומפ'"/>
    <n v="200"/>
    <n v="28"/>
    <n v="5600"/>
    <m/>
    <x v="3"/>
  </r>
  <r>
    <s v="07.01.0120"/>
    <x v="30"/>
    <s v="קומפ'"/>
    <n v="18"/>
    <n v="5000"/>
    <n v="90000"/>
    <m/>
    <x v="3"/>
  </r>
  <r>
    <s v="07.01.0140"/>
    <x v="31"/>
    <s v="קומפ'"/>
    <n v="3"/>
    <n v="20"/>
    <n v="60"/>
    <m/>
    <x v="3"/>
  </r>
  <r>
    <s v="07.01.0150"/>
    <x v="32"/>
    <s v="קומפ'"/>
    <n v="3"/>
    <n v="22"/>
    <n v="66"/>
    <m/>
    <x v="3"/>
  </r>
  <r>
    <s v="07.01.0160"/>
    <x v="33"/>
    <s v=" מטר"/>
    <n v="18"/>
    <n v="24"/>
    <n v="432"/>
    <m/>
    <x v="3"/>
  </r>
  <r>
    <s v="07.01.0170"/>
    <x v="34"/>
    <s v="קומפ'"/>
    <n v="2"/>
    <n v="25000"/>
    <n v="50000"/>
    <m/>
    <x v="3"/>
  </r>
  <r>
    <s v="07.01.0180"/>
    <x v="35"/>
    <s v="קומפ'"/>
    <n v="3"/>
    <n v="25000"/>
    <n v="75000"/>
    <m/>
    <x v="3"/>
  </r>
  <r>
    <s v="07.01.0190"/>
    <x v="36"/>
    <s v="קומפ'"/>
    <n v="3"/>
    <n v="80000"/>
    <n v="240000"/>
    <m/>
    <x v="3"/>
  </r>
  <r>
    <s v="07.01.0195"/>
    <x v="37"/>
    <s v=" יח'"/>
    <n v="4"/>
    <n v="9200"/>
    <n v="36800"/>
    <m/>
    <x v="3"/>
  </r>
  <r>
    <s v="07.01.0200"/>
    <x v="38"/>
    <s v="קומפ'"/>
    <n v="15"/>
    <n v="35000"/>
    <n v="525000"/>
    <m/>
    <x v="3"/>
  </r>
  <r>
    <s v="07.01.0210"/>
    <x v="39"/>
    <s v="קומפ'"/>
    <n v="1"/>
    <n v="12000"/>
    <n v="12000"/>
    <m/>
    <x v="3"/>
  </r>
  <r>
    <s v="07.02.0000"/>
    <x v="1"/>
    <m/>
    <m/>
    <m/>
    <m/>
    <m/>
    <x v="1"/>
  </r>
  <r>
    <s v="07.02.0010"/>
    <x v="40"/>
    <s v=" יח'"/>
    <n v="4"/>
    <n v="14000"/>
    <n v="56000"/>
    <m/>
    <x v="1"/>
  </r>
  <r>
    <s v="07.02.0020"/>
    <x v="41"/>
    <s v=" יח'"/>
    <n v="8"/>
    <n v="1750"/>
    <n v="14000"/>
    <m/>
    <x v="1"/>
  </r>
  <r>
    <s v="07.02.0030"/>
    <x v="42"/>
    <s v=" יח'"/>
    <n v="44"/>
    <n v="900"/>
    <n v="39600"/>
    <m/>
    <x v="1"/>
  </r>
  <r>
    <s v="07.02.0040"/>
    <x v="43"/>
    <s v=" יח'"/>
    <n v="107"/>
    <n v="7500"/>
    <n v="802500"/>
    <m/>
    <x v="1"/>
  </r>
  <r>
    <s v="07.02.0050"/>
    <x v="44"/>
    <s v=" יח'"/>
    <n v="107"/>
    <n v="400"/>
    <n v="42800"/>
    <m/>
    <x v="1"/>
  </r>
  <r>
    <s v="07.02.0060"/>
    <x v="95"/>
    <s v="קומפ'"/>
    <n v="1"/>
    <n v="66843"/>
    <n v="66843"/>
    <m/>
    <x v="1"/>
  </r>
  <r>
    <s v="07.03.0000"/>
    <x v="46"/>
    <m/>
    <m/>
    <m/>
    <m/>
    <m/>
    <x v="5"/>
  </r>
  <r>
    <s v="07.03.0010"/>
    <x v="47"/>
    <s v=" מטר"/>
    <n v="850"/>
    <n v="37"/>
    <n v="31450"/>
    <m/>
    <x v="5"/>
  </r>
  <r>
    <s v="07.03.0020"/>
    <x v="48"/>
    <s v=" מטר"/>
    <n v="250"/>
    <n v="56"/>
    <n v="14000"/>
    <m/>
    <x v="5"/>
  </r>
  <r>
    <s v="07.03.0030"/>
    <x v="49"/>
    <s v=" מטר"/>
    <n v="250"/>
    <n v="12.5"/>
    <n v="3125"/>
    <m/>
    <x v="5"/>
  </r>
  <r>
    <s v="07.03.0040"/>
    <x v="50"/>
    <s v=" מטר"/>
    <n v="250"/>
    <n v="71"/>
    <n v="17750"/>
    <m/>
    <x v="5"/>
  </r>
  <r>
    <s v="07.03.0050"/>
    <x v="51"/>
    <s v=" מטר"/>
    <n v="200"/>
    <n v="140"/>
    <n v="28000"/>
    <m/>
    <x v="5"/>
  </r>
  <r>
    <s v="07.03.0060"/>
    <x v="52"/>
    <s v=" מטר"/>
    <n v="500"/>
    <n v="63"/>
    <n v="31500"/>
    <m/>
    <x v="5"/>
  </r>
  <r>
    <s v="07.03.0070"/>
    <x v="53"/>
    <s v="קומפ'"/>
    <n v="650"/>
    <n v="325"/>
    <n v="211250"/>
    <m/>
    <x v="5"/>
  </r>
  <r>
    <s v="07.03.0080"/>
    <x v="54"/>
    <s v="קומפ'"/>
    <n v="25"/>
    <n v="460"/>
    <n v="11500"/>
    <m/>
    <x v="5"/>
  </r>
  <r>
    <s v="07.03.0090"/>
    <x v="55"/>
    <s v=" יח'"/>
    <n v="25"/>
    <n v="2030"/>
    <n v="50750"/>
    <m/>
    <x v="5"/>
  </r>
  <r>
    <s v="07.03.0100"/>
    <x v="56"/>
    <s v=" יח'"/>
    <n v="12"/>
    <n v="2660"/>
    <n v="31920"/>
    <m/>
    <x v="5"/>
  </r>
  <r>
    <s v="07.03.0110"/>
    <x v="57"/>
    <s v=" יח'"/>
    <n v="6"/>
    <n v="7500"/>
    <n v="45000"/>
    <m/>
    <x v="5"/>
  </r>
  <r>
    <s v="07.03.0120"/>
    <x v="58"/>
    <s v=" יח'"/>
    <n v="10"/>
    <n v="300"/>
    <n v="3000"/>
    <m/>
    <x v="5"/>
  </r>
  <r>
    <s v="07.03.0130"/>
    <x v="59"/>
    <s v=" יח'"/>
    <n v="10"/>
    <n v="410"/>
    <n v="4100"/>
    <m/>
    <x v="5"/>
  </r>
  <r>
    <s v="07.03.0140"/>
    <x v="60"/>
    <s v="קומפ'"/>
    <n v="12"/>
    <n v="60420"/>
    <n v="725040"/>
    <m/>
    <x v="5"/>
  </r>
  <r>
    <s v="07.03.0150"/>
    <x v="61"/>
    <s v=" מטר"/>
    <n v="5"/>
    <n v="2450"/>
    <n v="12250"/>
    <m/>
    <x v="5"/>
  </r>
  <r>
    <s v="07.03.0160"/>
    <x v="62"/>
    <s v=" מטר"/>
    <n v="2800"/>
    <n v="9.6"/>
    <n v="26880"/>
    <m/>
    <x v="5"/>
  </r>
  <r>
    <s v="07.03.0170"/>
    <x v="63"/>
    <s v=" מטר"/>
    <n v="2400"/>
    <n v="16"/>
    <n v="38400"/>
    <m/>
    <x v="5"/>
  </r>
  <r>
    <s v="07.03.0180"/>
    <x v="64"/>
    <s v=" מטר"/>
    <n v="250"/>
    <n v="64"/>
    <n v="16000"/>
    <m/>
    <x v="5"/>
  </r>
  <r>
    <s v="07.03.0190"/>
    <x v="65"/>
    <s v=" מטר"/>
    <n v="380"/>
    <n v="43"/>
    <n v="16340"/>
    <m/>
    <x v="5"/>
  </r>
  <r>
    <s v="07.03.0200"/>
    <x v="66"/>
    <s v=" מטר"/>
    <n v="1200"/>
    <n v="47"/>
    <n v="56400"/>
    <m/>
    <x v="5"/>
  </r>
  <r>
    <s v="07.03.0210"/>
    <x v="84"/>
    <s v=" מטר"/>
    <n v="2450"/>
    <n v="72"/>
    <n v="176400"/>
    <m/>
    <x v="5"/>
  </r>
  <r>
    <s v="07.03.0220"/>
    <x v="67"/>
    <s v=" מטר"/>
    <n v="2550"/>
    <n v="91"/>
    <n v="232050"/>
    <m/>
    <x v="5"/>
  </r>
  <r>
    <s v="07.03.0230"/>
    <x v="68"/>
    <s v=" מטר"/>
    <n v="150"/>
    <n v="123"/>
    <n v="18450"/>
    <m/>
    <x v="5"/>
  </r>
  <r>
    <s v="07.03.0240"/>
    <x v="69"/>
    <s v=" מטר"/>
    <n v="2000"/>
    <n v="19"/>
    <n v="38000"/>
    <m/>
    <x v="5"/>
  </r>
  <r>
    <s v="07.03.0250"/>
    <x v="70"/>
    <s v=" יח'"/>
    <n v="20"/>
    <n v="48"/>
    <n v="960"/>
    <m/>
    <x v="5"/>
  </r>
  <r>
    <s v="07.03.0260"/>
    <x v="71"/>
    <s v="קומפ'"/>
    <n v="5"/>
    <n v="2340"/>
    <n v="11700"/>
    <m/>
    <x v="5"/>
  </r>
  <r>
    <s v="07.03.0270"/>
    <x v="72"/>
    <s v=" יח'"/>
    <n v="12"/>
    <n v="210"/>
    <n v="2520"/>
    <m/>
    <x v="5"/>
  </r>
  <r>
    <s v="07.03.0280"/>
    <x v="73"/>
    <s v=" יח'"/>
    <n v="4"/>
    <n v="55750"/>
    <n v="223000"/>
    <m/>
    <x v="5"/>
  </r>
  <r>
    <s v="07.03.0300"/>
    <x v="74"/>
    <s v=" יח'"/>
    <n v="4"/>
    <n v="3430"/>
    <n v="13720"/>
    <m/>
    <x v="5"/>
  </r>
  <r>
    <s v="07.03.0310"/>
    <x v="75"/>
    <s v=" יח'"/>
    <n v="4"/>
    <n v="300"/>
    <n v="1200"/>
    <m/>
    <x v="5"/>
  </r>
  <r>
    <s v="07.03.0320"/>
    <x v="76"/>
    <s v=" יח'"/>
    <n v="4"/>
    <n v="650"/>
    <n v="2600"/>
    <m/>
    <x v="5"/>
  </r>
  <r>
    <s v="07.03.0330"/>
    <x v="77"/>
    <s v=" מטר"/>
    <n v="200"/>
    <n v="22"/>
    <n v="4400"/>
    <m/>
    <x v="5"/>
  </r>
  <r>
    <m/>
    <x v="17"/>
    <m/>
    <m/>
    <m/>
    <m/>
    <m/>
    <x v="2"/>
  </r>
  <r>
    <s v="08.00.0000"/>
    <x v="96"/>
    <m/>
    <m/>
    <m/>
    <m/>
    <m/>
    <x v="0"/>
  </r>
  <r>
    <s v="08.01.0000"/>
    <x v="19"/>
    <m/>
    <m/>
    <m/>
    <m/>
    <m/>
    <x v="3"/>
  </r>
  <r>
    <s v="08.01.0005"/>
    <x v="79"/>
    <s v=" יח'"/>
    <n v="3"/>
    <n v="575"/>
    <n v="1725"/>
    <m/>
    <x v="3"/>
  </r>
  <r>
    <s v="08.01.0010"/>
    <x v="80"/>
    <s v=" יח'"/>
    <n v="27"/>
    <n v="8200"/>
    <n v="221400"/>
    <m/>
    <x v="3"/>
  </r>
  <r>
    <s v="08.01.0015"/>
    <x v="81"/>
    <s v=" יח'"/>
    <n v="3"/>
    <n v="205"/>
    <n v="615"/>
    <m/>
    <x v="3"/>
  </r>
  <r>
    <s v="08.01.0020"/>
    <x v="21"/>
    <s v=" יח'"/>
    <n v="4"/>
    <n v="1200"/>
    <n v="4800"/>
    <m/>
    <x v="3"/>
  </r>
  <r>
    <s v="08.01.0030"/>
    <x v="22"/>
    <s v=" יח'"/>
    <n v="50"/>
    <n v="38"/>
    <n v="1900"/>
    <m/>
    <x v="3"/>
  </r>
  <r>
    <s v="08.01.0040"/>
    <x v="23"/>
    <s v=" יח'"/>
    <n v="32"/>
    <n v="1200"/>
    <n v="38400"/>
    <m/>
    <x v="3"/>
  </r>
  <r>
    <s v="08.01.0050"/>
    <x v="24"/>
    <s v=" יח'"/>
    <n v="32"/>
    <n v="250"/>
    <n v="8000"/>
    <m/>
    <x v="3"/>
  </r>
  <r>
    <s v="08.01.0060"/>
    <x v="25"/>
    <s v="קומפ'"/>
    <n v="32"/>
    <n v="15000"/>
    <n v="480000"/>
    <m/>
    <x v="3"/>
  </r>
  <r>
    <s v="08.01.0070"/>
    <x v="26"/>
    <s v="קומפ'"/>
    <n v="32"/>
    <n v="450"/>
    <n v="14400"/>
    <m/>
    <x v="3"/>
  </r>
  <r>
    <s v="08.01.0080"/>
    <x v="27"/>
    <s v=" יח'"/>
    <n v="12800"/>
    <n v="70"/>
    <n v="896000"/>
    <m/>
    <x v="3"/>
  </r>
  <r>
    <s v="08.01.0090"/>
    <x v="28"/>
    <s v=" מטר"/>
    <n v="3890"/>
    <n v="40"/>
    <n v="155600"/>
    <m/>
    <x v="3"/>
  </r>
  <r>
    <s v="08.01.0100"/>
    <x v="29"/>
    <s v="קומפ'"/>
    <n v="220"/>
    <n v="28"/>
    <n v="6160"/>
    <m/>
    <x v="3"/>
  </r>
  <r>
    <s v="08.01.0120"/>
    <x v="30"/>
    <s v="קומפ'"/>
    <n v="32"/>
    <n v="5000"/>
    <n v="160000"/>
    <m/>
    <x v="3"/>
  </r>
  <r>
    <s v="08.01.0140"/>
    <x v="31"/>
    <s v="קומפ'"/>
    <n v="3"/>
    <n v="20"/>
    <n v="60"/>
    <m/>
    <x v="3"/>
  </r>
  <r>
    <s v="08.01.0150"/>
    <x v="32"/>
    <s v="קומפ'"/>
    <n v="12"/>
    <n v="22"/>
    <n v="264"/>
    <m/>
    <x v="3"/>
  </r>
  <r>
    <s v="08.01.0160"/>
    <x v="33"/>
    <s v=" מטר"/>
    <n v="32"/>
    <n v="24"/>
    <n v="768"/>
    <m/>
    <x v="3"/>
  </r>
  <r>
    <s v="08.01.0170"/>
    <x v="34"/>
    <s v="קומפ'"/>
    <n v="3"/>
    <n v="25000"/>
    <n v="75000"/>
    <m/>
    <x v="3"/>
  </r>
  <r>
    <s v="08.01.0180"/>
    <x v="35"/>
    <s v="קומפ'"/>
    <n v="5"/>
    <n v="25000"/>
    <n v="125000"/>
    <m/>
    <x v="3"/>
  </r>
  <r>
    <s v="08.01.0190"/>
    <x v="82"/>
    <s v="קומפ'"/>
    <n v="5"/>
    <n v="80000"/>
    <n v="400000"/>
    <m/>
    <x v="3"/>
  </r>
  <r>
    <s v="08.01.0195"/>
    <x v="37"/>
    <s v=" יח'"/>
    <n v="22"/>
    <n v="9200"/>
    <n v="202400"/>
    <m/>
    <x v="3"/>
  </r>
  <r>
    <s v="08.01.0200"/>
    <x v="38"/>
    <s v="קומפ'"/>
    <n v="4"/>
    <n v="35000"/>
    <n v="140000"/>
    <m/>
    <x v="3"/>
  </r>
  <r>
    <s v="08.01.0210"/>
    <x v="39"/>
    <s v="קומפ'"/>
    <n v="2"/>
    <n v="12000"/>
    <n v="24000"/>
    <m/>
    <x v="3"/>
  </r>
  <r>
    <s v="08.02.0000"/>
    <x v="1"/>
    <m/>
    <m/>
    <m/>
    <m/>
    <m/>
    <x v="1"/>
  </r>
  <r>
    <s v="08.02.0010"/>
    <x v="40"/>
    <s v=" יח'"/>
    <n v="3"/>
    <n v="14000"/>
    <n v="42000"/>
    <m/>
    <x v="1"/>
  </r>
  <r>
    <s v="08.02.0020"/>
    <x v="41"/>
    <s v=" יח'"/>
    <n v="6"/>
    <n v="1750"/>
    <n v="10500"/>
    <m/>
    <x v="1"/>
  </r>
  <r>
    <s v="08.02.0030"/>
    <x v="42"/>
    <s v=" יח'"/>
    <n v="33"/>
    <n v="900"/>
    <n v="29700"/>
    <m/>
    <x v="1"/>
  </r>
  <r>
    <s v="08.02.0040"/>
    <x v="43"/>
    <s v=" יח'"/>
    <n v="115"/>
    <n v="7500"/>
    <n v="862500"/>
    <m/>
    <x v="1"/>
  </r>
  <r>
    <s v="08.02.0050"/>
    <x v="44"/>
    <s v=" יח'"/>
    <n v="115"/>
    <n v="400"/>
    <n v="46000"/>
    <m/>
    <x v="1"/>
  </r>
  <r>
    <s v="08.02.0060"/>
    <x v="97"/>
    <s v="קומפ'"/>
    <n v="1"/>
    <n v="69349"/>
    <n v="69349"/>
    <m/>
    <x v="1"/>
  </r>
  <r>
    <s v="08.03.0000"/>
    <x v="46"/>
    <m/>
    <m/>
    <m/>
    <m/>
    <m/>
    <x v="5"/>
  </r>
  <r>
    <s v="08.03.0010"/>
    <x v="47"/>
    <s v=" מטר"/>
    <n v="850"/>
    <n v="37"/>
    <n v="31450"/>
    <m/>
    <x v="5"/>
  </r>
  <r>
    <s v="08.03.0020"/>
    <x v="48"/>
    <s v=" מטר"/>
    <n v="250"/>
    <n v="56"/>
    <n v="14000"/>
    <m/>
    <x v="5"/>
  </r>
  <r>
    <s v="08.03.0030"/>
    <x v="49"/>
    <s v=" מטר"/>
    <n v="250"/>
    <n v="12.5"/>
    <n v="3125"/>
    <m/>
    <x v="5"/>
  </r>
  <r>
    <s v="08.03.0040"/>
    <x v="50"/>
    <s v=" מטר"/>
    <n v="250"/>
    <n v="71"/>
    <n v="17750"/>
    <m/>
    <x v="5"/>
  </r>
  <r>
    <s v="08.03.0050"/>
    <x v="51"/>
    <s v=" מטר"/>
    <n v="200"/>
    <n v="140"/>
    <n v="28000"/>
    <m/>
    <x v="5"/>
  </r>
  <r>
    <s v="08.03.0060"/>
    <x v="52"/>
    <s v=" מטר"/>
    <n v="500"/>
    <n v="63"/>
    <n v="31500"/>
    <m/>
    <x v="5"/>
  </r>
  <r>
    <s v="08.03.0070"/>
    <x v="53"/>
    <s v="קומפ'"/>
    <n v="650"/>
    <n v="325"/>
    <n v="211250"/>
    <m/>
    <x v="5"/>
  </r>
  <r>
    <s v="08.03.0080"/>
    <x v="54"/>
    <s v="קומפ'"/>
    <n v="25"/>
    <n v="460"/>
    <n v="11500"/>
    <m/>
    <x v="5"/>
  </r>
  <r>
    <s v="08.03.0090"/>
    <x v="55"/>
    <s v=" יח'"/>
    <n v="25"/>
    <n v="2030"/>
    <n v="50750"/>
    <m/>
    <x v="5"/>
  </r>
  <r>
    <s v="08.03.0100"/>
    <x v="56"/>
    <s v=" יח'"/>
    <n v="12"/>
    <n v="2660"/>
    <n v="31920"/>
    <m/>
    <x v="5"/>
  </r>
  <r>
    <s v="08.03.0110"/>
    <x v="57"/>
    <s v=" יח'"/>
    <n v="6"/>
    <n v="7500"/>
    <n v="45000"/>
    <m/>
    <x v="5"/>
  </r>
  <r>
    <s v="08.03.0120"/>
    <x v="58"/>
    <s v=" יח'"/>
    <n v="10"/>
    <n v="300"/>
    <n v="3000"/>
    <m/>
    <x v="5"/>
  </r>
  <r>
    <s v="08.03.0130"/>
    <x v="59"/>
    <s v=" יח'"/>
    <n v="10"/>
    <n v="410"/>
    <n v="4100"/>
    <m/>
    <x v="5"/>
  </r>
  <r>
    <s v="08.03.0140"/>
    <x v="60"/>
    <s v="קומפ'"/>
    <n v="12"/>
    <n v="60420"/>
    <n v="725040"/>
    <m/>
    <x v="5"/>
  </r>
  <r>
    <s v="08.03.0150"/>
    <x v="61"/>
    <s v=" מטר"/>
    <n v="5"/>
    <n v="2450"/>
    <n v="12250"/>
    <m/>
    <x v="5"/>
  </r>
  <r>
    <s v="08.03.0160"/>
    <x v="62"/>
    <s v=" מטר"/>
    <n v="2800"/>
    <n v="9.6"/>
    <n v="26880"/>
    <m/>
    <x v="5"/>
  </r>
  <r>
    <s v="08.03.0170"/>
    <x v="63"/>
    <s v=" מטר"/>
    <n v="2400"/>
    <n v="16"/>
    <n v="38400"/>
    <m/>
    <x v="5"/>
  </r>
  <r>
    <s v="08.03.0180"/>
    <x v="64"/>
    <s v=" מטר"/>
    <n v="250"/>
    <n v="64"/>
    <n v="16000"/>
    <m/>
    <x v="5"/>
  </r>
  <r>
    <s v="08.03.0190"/>
    <x v="65"/>
    <s v=" מטר"/>
    <n v="2000"/>
    <n v="43"/>
    <n v="86000"/>
    <m/>
    <x v="5"/>
  </r>
  <r>
    <s v="08.03.0200"/>
    <x v="66"/>
    <s v=" מטר"/>
    <n v="1500"/>
    <n v="47"/>
    <n v="70500"/>
    <m/>
    <x v="5"/>
  </r>
  <r>
    <s v="08.03.0210"/>
    <x v="84"/>
    <s v=" מטר"/>
    <n v="2300"/>
    <n v="72"/>
    <n v="165600"/>
    <m/>
    <x v="5"/>
  </r>
  <r>
    <s v="08.03.0220"/>
    <x v="67"/>
    <s v=" מטר"/>
    <n v="450"/>
    <n v="91"/>
    <n v="40950"/>
    <m/>
    <x v="5"/>
  </r>
  <r>
    <s v="08.03.0230"/>
    <x v="68"/>
    <s v=" מטר"/>
    <n v="150"/>
    <n v="123"/>
    <n v="18450"/>
    <m/>
    <x v="5"/>
  </r>
  <r>
    <s v="08.03.0240"/>
    <x v="69"/>
    <s v=" מטר"/>
    <n v="2000"/>
    <n v="19"/>
    <n v="38000"/>
    <m/>
    <x v="5"/>
  </r>
  <r>
    <s v="08.03.0250"/>
    <x v="70"/>
    <s v=" יח'"/>
    <n v="20"/>
    <n v="48"/>
    <n v="960"/>
    <m/>
    <x v="5"/>
  </r>
  <r>
    <s v="08.03.0260"/>
    <x v="71"/>
    <s v="קומפ'"/>
    <n v="5"/>
    <n v="2340"/>
    <n v="11700"/>
    <m/>
    <x v="5"/>
  </r>
  <r>
    <s v="08.03.0270"/>
    <x v="72"/>
    <s v=" יח'"/>
    <n v="12"/>
    <n v="210"/>
    <n v="2520"/>
    <m/>
    <x v="5"/>
  </r>
  <r>
    <s v="08.03.0280"/>
    <x v="73"/>
    <s v=" יח'"/>
    <n v="4"/>
    <n v="55750"/>
    <n v="223000"/>
    <m/>
    <x v="5"/>
  </r>
  <r>
    <s v="08.03.0300"/>
    <x v="74"/>
    <s v=" יח'"/>
    <n v="4"/>
    <n v="3430"/>
    <n v="13720"/>
    <m/>
    <x v="5"/>
  </r>
  <r>
    <s v="08.03.0310"/>
    <x v="75"/>
    <s v=" יח'"/>
    <n v="4"/>
    <n v="300"/>
    <n v="1200"/>
    <m/>
    <x v="5"/>
  </r>
  <r>
    <s v="08.03.0320"/>
    <x v="76"/>
    <s v=" יח'"/>
    <n v="4"/>
    <n v="650"/>
    <n v="2600"/>
    <m/>
    <x v="5"/>
  </r>
  <r>
    <s v="08.03.0330"/>
    <x v="77"/>
    <s v=" מטר"/>
    <n v="200"/>
    <n v="22"/>
    <n v="4400"/>
    <m/>
    <x v="5"/>
  </r>
  <r>
    <s v="09.00.0000"/>
    <x v="98"/>
    <m/>
    <m/>
    <m/>
    <m/>
    <m/>
    <x v="0"/>
  </r>
  <r>
    <s v="09.01.0000"/>
    <x v="19"/>
    <m/>
    <m/>
    <m/>
    <m/>
    <m/>
    <x v="3"/>
  </r>
  <r>
    <s v="09.01.0005"/>
    <x v="79"/>
    <s v=" יח'"/>
    <n v="3"/>
    <n v="575"/>
    <n v="1725"/>
    <m/>
    <x v="3"/>
  </r>
  <r>
    <s v="09.01.0010"/>
    <x v="80"/>
    <s v=" יח'"/>
    <n v="27"/>
    <n v="8200"/>
    <n v="221400"/>
    <m/>
    <x v="3"/>
  </r>
  <r>
    <s v="09.01.0015"/>
    <x v="81"/>
    <s v=" יח'"/>
    <n v="3"/>
    <n v="205"/>
    <n v="615"/>
    <m/>
    <x v="3"/>
  </r>
  <r>
    <s v="09.01.0020"/>
    <x v="21"/>
    <s v=" יח'"/>
    <n v="4"/>
    <n v="1200"/>
    <n v="4800"/>
    <m/>
    <x v="3"/>
  </r>
  <r>
    <s v="09.01.0030"/>
    <x v="22"/>
    <s v=" יח'"/>
    <n v="50"/>
    <n v="38"/>
    <n v="1900"/>
    <m/>
    <x v="3"/>
  </r>
  <r>
    <s v="09.01.0040"/>
    <x v="23"/>
    <s v=" יח'"/>
    <n v="32"/>
    <n v="1200"/>
    <n v="38400"/>
    <m/>
    <x v="3"/>
  </r>
  <r>
    <s v="09.01.0050"/>
    <x v="24"/>
    <s v=" יח'"/>
    <n v="32"/>
    <n v="250"/>
    <n v="8000"/>
    <m/>
    <x v="3"/>
  </r>
  <r>
    <s v="09.01.0060"/>
    <x v="25"/>
    <s v="קומפ'"/>
    <n v="32"/>
    <n v="15000"/>
    <n v="480000"/>
    <m/>
    <x v="3"/>
  </r>
  <r>
    <s v="09.01.0070"/>
    <x v="26"/>
    <s v="קומפ'"/>
    <n v="32"/>
    <n v="450"/>
    <n v="14400"/>
    <m/>
    <x v="3"/>
  </r>
  <r>
    <s v="09.01.0080"/>
    <x v="27"/>
    <s v=" יח'"/>
    <n v="12800"/>
    <n v="70"/>
    <n v="896000"/>
    <m/>
    <x v="3"/>
  </r>
  <r>
    <s v="09.01.0090"/>
    <x v="28"/>
    <s v=" מטר"/>
    <n v="3890"/>
    <n v="40"/>
    <n v="155600"/>
    <m/>
    <x v="3"/>
  </r>
  <r>
    <s v="09.01.0100"/>
    <x v="29"/>
    <s v="קומפ'"/>
    <n v="220"/>
    <n v="28"/>
    <n v="6160"/>
    <m/>
    <x v="3"/>
  </r>
  <r>
    <s v="09.01.0120"/>
    <x v="30"/>
    <s v="קומפ'"/>
    <n v="32"/>
    <n v="5000"/>
    <n v="160000"/>
    <m/>
    <x v="3"/>
  </r>
  <r>
    <s v="09.01.0140"/>
    <x v="31"/>
    <s v="קומפ'"/>
    <n v="3"/>
    <n v="20"/>
    <n v="60"/>
    <m/>
    <x v="3"/>
  </r>
  <r>
    <s v="09.01.0150"/>
    <x v="32"/>
    <s v="קומפ'"/>
    <n v="12"/>
    <n v="22"/>
    <n v="264"/>
    <m/>
    <x v="3"/>
  </r>
  <r>
    <s v="09.01.0160"/>
    <x v="33"/>
    <s v=" מטר"/>
    <n v="32"/>
    <n v="24"/>
    <n v="768"/>
    <m/>
    <x v="3"/>
  </r>
  <r>
    <s v="09.01.0170"/>
    <x v="34"/>
    <s v="קומפ'"/>
    <n v="3"/>
    <n v="25000"/>
    <n v="75000"/>
    <m/>
    <x v="3"/>
  </r>
  <r>
    <s v="09.01.0180"/>
    <x v="35"/>
    <s v="קומפ'"/>
    <n v="5"/>
    <n v="25000"/>
    <n v="125000"/>
    <m/>
    <x v="3"/>
  </r>
  <r>
    <s v="09.01.0190"/>
    <x v="82"/>
    <s v="קומפ'"/>
    <n v="5"/>
    <n v="80000"/>
    <n v="400000"/>
    <m/>
    <x v="3"/>
  </r>
  <r>
    <s v="09.01.0195"/>
    <x v="37"/>
    <s v=" יח'"/>
    <n v="22"/>
    <n v="9200"/>
    <n v="202400"/>
    <m/>
    <x v="3"/>
  </r>
  <r>
    <s v="09.01.0200"/>
    <x v="38"/>
    <s v="קומפ'"/>
    <n v="4"/>
    <n v="35000"/>
    <n v="140000"/>
    <m/>
    <x v="3"/>
  </r>
  <r>
    <s v="09.01.0210"/>
    <x v="39"/>
    <s v="קומפ'"/>
    <n v="2"/>
    <n v="12000"/>
    <n v="24000"/>
    <m/>
    <x v="3"/>
  </r>
  <r>
    <s v="09.02.0000"/>
    <x v="1"/>
    <m/>
    <m/>
    <m/>
    <m/>
    <m/>
    <x v="1"/>
  </r>
  <r>
    <s v="09.02.0010"/>
    <x v="40"/>
    <s v=" יח'"/>
    <n v="8"/>
    <n v="14000"/>
    <n v="112000"/>
    <m/>
    <x v="1"/>
  </r>
  <r>
    <s v="09.02.0020"/>
    <x v="41"/>
    <s v=" יח'"/>
    <n v="16"/>
    <n v="1750"/>
    <n v="28000"/>
    <m/>
    <x v="1"/>
  </r>
  <r>
    <s v="09.02.0030"/>
    <x v="42"/>
    <s v=" יח'"/>
    <n v="88"/>
    <n v="900"/>
    <n v="79200"/>
    <m/>
    <x v="1"/>
  </r>
  <r>
    <s v="09.02.0040"/>
    <x v="43"/>
    <s v=" יח'"/>
    <n v="170"/>
    <n v="7500"/>
    <n v="1275000"/>
    <m/>
    <x v="1"/>
  </r>
  <r>
    <s v="09.02.0050"/>
    <x v="44"/>
    <s v=" יח'"/>
    <n v="170"/>
    <n v="400"/>
    <n v="68000"/>
    <m/>
    <x v="1"/>
  </r>
  <r>
    <s v="09.02.0060"/>
    <x v="99"/>
    <s v="קומפ'"/>
    <n v="1"/>
    <n v="109354"/>
    <n v="109354"/>
    <m/>
    <x v="1"/>
  </r>
  <r>
    <s v="09.03.0000"/>
    <x v="46"/>
    <m/>
    <m/>
    <m/>
    <m/>
    <m/>
    <x v="5"/>
  </r>
  <r>
    <s v="09.03.0010"/>
    <x v="47"/>
    <s v=" מטר"/>
    <n v="850"/>
    <n v="37"/>
    <n v="31450"/>
    <m/>
    <x v="5"/>
  </r>
  <r>
    <s v="09.03.0020"/>
    <x v="48"/>
    <s v=" מטר"/>
    <n v="250"/>
    <n v="56"/>
    <n v="14000"/>
    <m/>
    <x v="5"/>
  </r>
  <r>
    <s v="09.03.0030"/>
    <x v="49"/>
    <s v=" מטר"/>
    <n v="250"/>
    <n v="12.5"/>
    <n v="3125"/>
    <m/>
    <x v="5"/>
  </r>
  <r>
    <s v="09.03.0040"/>
    <x v="50"/>
    <s v=" מטר"/>
    <n v="250"/>
    <n v="71"/>
    <n v="17750"/>
    <m/>
    <x v="5"/>
  </r>
  <r>
    <s v="09.03.0050"/>
    <x v="51"/>
    <s v=" מטר"/>
    <n v="200"/>
    <n v="140"/>
    <n v="28000"/>
    <m/>
    <x v="5"/>
  </r>
  <r>
    <s v="09.03.0060"/>
    <x v="52"/>
    <s v=" מטר"/>
    <n v="500"/>
    <n v="63"/>
    <n v="31500"/>
    <m/>
    <x v="5"/>
  </r>
  <r>
    <s v="09.03.0070"/>
    <x v="53"/>
    <s v="קומפ'"/>
    <n v="650"/>
    <n v="325"/>
    <n v="211250"/>
    <m/>
    <x v="5"/>
  </r>
  <r>
    <s v="09.03.0080"/>
    <x v="54"/>
    <s v="קומפ'"/>
    <n v="25"/>
    <n v="460"/>
    <n v="11500"/>
    <m/>
    <x v="5"/>
  </r>
  <r>
    <s v="09.03.0090"/>
    <x v="55"/>
    <s v=" יח'"/>
    <n v="25"/>
    <n v="2030"/>
    <n v="50750"/>
    <m/>
    <x v="5"/>
  </r>
  <r>
    <s v="09.03.0100"/>
    <x v="56"/>
    <s v=" יח'"/>
    <n v="12"/>
    <n v="2660"/>
    <n v="31920"/>
    <m/>
    <x v="5"/>
  </r>
  <r>
    <s v="09.03.0110"/>
    <x v="57"/>
    <s v=" יח'"/>
    <n v="6"/>
    <n v="7500"/>
    <n v="45000"/>
    <m/>
    <x v="5"/>
  </r>
  <r>
    <s v="09.03.0120"/>
    <x v="58"/>
    <s v=" יח'"/>
    <n v="10"/>
    <n v="300"/>
    <n v="3000"/>
    <m/>
    <x v="5"/>
  </r>
  <r>
    <s v="09.03.0130"/>
    <x v="59"/>
    <s v=" יח'"/>
    <n v="10"/>
    <n v="410"/>
    <n v="4100"/>
    <m/>
    <x v="5"/>
  </r>
  <r>
    <s v="09.03.0140"/>
    <x v="60"/>
    <s v="קומפ'"/>
    <n v="12"/>
    <n v="60420"/>
    <n v="725040"/>
    <m/>
    <x v="5"/>
  </r>
  <r>
    <s v="09.03.0150"/>
    <x v="61"/>
    <s v=" מטר"/>
    <n v="5"/>
    <n v="2450"/>
    <n v="12250"/>
    <m/>
    <x v="5"/>
  </r>
  <r>
    <s v="09.03.0160"/>
    <x v="62"/>
    <s v=" מטר"/>
    <n v="2800"/>
    <n v="9.6"/>
    <n v="26880"/>
    <m/>
    <x v="5"/>
  </r>
  <r>
    <s v="09.03.0170"/>
    <x v="63"/>
    <s v=" מטר"/>
    <n v="2400"/>
    <n v="16"/>
    <n v="38400"/>
    <m/>
    <x v="5"/>
  </r>
  <r>
    <s v="09.03.0180"/>
    <x v="64"/>
    <s v=" מטר"/>
    <n v="250"/>
    <n v="64"/>
    <n v="16000"/>
    <m/>
    <x v="5"/>
  </r>
  <r>
    <s v="09.03.0190"/>
    <x v="65"/>
    <s v=" מטר"/>
    <n v="2000"/>
    <n v="43"/>
    <n v="86000"/>
    <m/>
    <x v="5"/>
  </r>
  <r>
    <s v="09.03.0200"/>
    <x v="66"/>
    <s v=" מטר"/>
    <n v="1500"/>
    <n v="47"/>
    <n v="70500"/>
    <m/>
    <x v="5"/>
  </r>
  <r>
    <s v="09.03.0210"/>
    <x v="84"/>
    <s v=" מטר"/>
    <n v="2300"/>
    <n v="72"/>
    <n v="165600"/>
    <m/>
    <x v="5"/>
  </r>
  <r>
    <s v="09.03.0220"/>
    <x v="67"/>
    <s v=" מטר"/>
    <n v="450"/>
    <n v="91"/>
    <n v="40950"/>
    <m/>
    <x v="5"/>
  </r>
  <r>
    <s v="09.03.0230"/>
    <x v="68"/>
    <s v=" מטר"/>
    <n v="150"/>
    <n v="123"/>
    <n v="18450"/>
    <m/>
    <x v="5"/>
  </r>
  <r>
    <s v="09.03.0240"/>
    <x v="69"/>
    <s v=" מטר"/>
    <n v="2000"/>
    <n v="19"/>
    <n v="38000"/>
    <m/>
    <x v="5"/>
  </r>
  <r>
    <s v="09.03.0250"/>
    <x v="70"/>
    <s v=" יח'"/>
    <n v="20"/>
    <n v="48"/>
    <n v="960"/>
    <m/>
    <x v="5"/>
  </r>
  <r>
    <s v="09.03.0260"/>
    <x v="71"/>
    <s v="קומפ'"/>
    <n v="5"/>
    <n v="2340"/>
    <n v="11700"/>
    <m/>
    <x v="5"/>
  </r>
  <r>
    <s v="09.03.0270"/>
    <x v="72"/>
    <s v=" יח'"/>
    <n v="12"/>
    <n v="210"/>
    <n v="2520"/>
    <m/>
    <x v="5"/>
  </r>
  <r>
    <s v="09.03.0280"/>
    <x v="73"/>
    <s v=" יח'"/>
    <n v="4"/>
    <n v="55750"/>
    <n v="223000"/>
    <m/>
    <x v="5"/>
  </r>
  <r>
    <s v="09.03.0300"/>
    <x v="74"/>
    <s v=" יח'"/>
    <n v="4"/>
    <n v="3430"/>
    <n v="13720"/>
    <m/>
    <x v="5"/>
  </r>
  <r>
    <s v="09.03.0310"/>
    <x v="75"/>
    <s v=" יח'"/>
    <n v="4"/>
    <n v="300"/>
    <n v="1200"/>
    <m/>
    <x v="5"/>
  </r>
  <r>
    <s v="09.03.0320"/>
    <x v="76"/>
    <s v=" יח'"/>
    <n v="4"/>
    <n v="650"/>
    <n v="2600"/>
    <m/>
    <x v="5"/>
  </r>
  <r>
    <s v="09.03.0330"/>
    <x v="77"/>
    <s v=" מטר"/>
    <n v="200"/>
    <n v="22"/>
    <n v="4400"/>
    <m/>
    <x v="5"/>
  </r>
  <r>
    <s v="10.00.0000"/>
    <x v="100"/>
    <m/>
    <m/>
    <m/>
    <m/>
    <m/>
    <x v="0"/>
  </r>
  <r>
    <s v="10.01.0000"/>
    <x v="19"/>
    <m/>
    <m/>
    <m/>
    <m/>
    <m/>
    <x v="3"/>
  </r>
  <r>
    <s v="10.01.0005"/>
    <x v="79"/>
    <s v=" יח'"/>
    <n v="3"/>
    <n v="575"/>
    <n v="1725"/>
    <m/>
    <x v="3"/>
  </r>
  <r>
    <s v="10.01.0010"/>
    <x v="80"/>
    <s v=" יח'"/>
    <n v="27"/>
    <n v="8200"/>
    <n v="221400"/>
    <m/>
    <x v="3"/>
  </r>
  <r>
    <s v="10.01.0015"/>
    <x v="81"/>
    <s v=" יח'"/>
    <n v="3"/>
    <n v="205"/>
    <n v="615"/>
    <m/>
    <x v="3"/>
  </r>
  <r>
    <s v="10.01.0020"/>
    <x v="21"/>
    <s v=" יח'"/>
    <n v="4"/>
    <n v="1200"/>
    <n v="4800"/>
    <m/>
    <x v="3"/>
  </r>
  <r>
    <s v="10.01.0030"/>
    <x v="22"/>
    <s v=" יח'"/>
    <n v="50"/>
    <n v="38"/>
    <n v="1900"/>
    <m/>
    <x v="3"/>
  </r>
  <r>
    <s v="10.01.0040"/>
    <x v="23"/>
    <s v=" יח'"/>
    <n v="32"/>
    <n v="1200"/>
    <n v="38400"/>
    <m/>
    <x v="3"/>
  </r>
  <r>
    <s v="10.01.0050"/>
    <x v="24"/>
    <s v=" יח'"/>
    <n v="32"/>
    <n v="250"/>
    <n v="8000"/>
    <m/>
    <x v="3"/>
  </r>
  <r>
    <s v="10.01.0060"/>
    <x v="25"/>
    <s v="קומפ'"/>
    <n v="32"/>
    <n v="15000"/>
    <n v="480000"/>
    <m/>
    <x v="3"/>
  </r>
  <r>
    <s v="10.01.0070"/>
    <x v="26"/>
    <s v="קומפ'"/>
    <n v="32"/>
    <n v="450"/>
    <n v="14400"/>
    <m/>
    <x v="3"/>
  </r>
  <r>
    <s v="10.01.0080"/>
    <x v="27"/>
    <s v=" יח'"/>
    <n v="12800"/>
    <n v="70"/>
    <n v="896000"/>
    <m/>
    <x v="3"/>
  </r>
  <r>
    <s v="10.01.0090"/>
    <x v="28"/>
    <s v=" מטר"/>
    <n v="3890"/>
    <n v="40"/>
    <n v="155600"/>
    <m/>
    <x v="3"/>
  </r>
  <r>
    <s v="10.01.0100"/>
    <x v="29"/>
    <s v="קומפ'"/>
    <n v="220"/>
    <n v="28"/>
    <n v="6160"/>
    <m/>
    <x v="3"/>
  </r>
  <r>
    <s v="10.01.0120"/>
    <x v="30"/>
    <s v="קומפ'"/>
    <n v="32"/>
    <n v="5000"/>
    <n v="160000"/>
    <m/>
    <x v="3"/>
  </r>
  <r>
    <s v="10.01.0140"/>
    <x v="31"/>
    <s v="קומפ'"/>
    <n v="3"/>
    <n v="20"/>
    <n v="60"/>
    <m/>
    <x v="3"/>
  </r>
  <r>
    <s v="10.01.0150"/>
    <x v="32"/>
    <s v="קומפ'"/>
    <n v="12"/>
    <n v="22"/>
    <n v="264"/>
    <m/>
    <x v="3"/>
  </r>
  <r>
    <s v="10.01.0160"/>
    <x v="33"/>
    <s v=" מטר"/>
    <n v="32"/>
    <n v="24"/>
    <n v="768"/>
    <m/>
    <x v="3"/>
  </r>
  <r>
    <s v="10.01.0170"/>
    <x v="34"/>
    <s v="קומפ'"/>
    <n v="3"/>
    <n v="25000"/>
    <n v="75000"/>
    <m/>
    <x v="3"/>
  </r>
  <r>
    <s v="10.01.0180"/>
    <x v="35"/>
    <s v="קומפ'"/>
    <n v="5"/>
    <n v="25000"/>
    <n v="125000"/>
    <m/>
    <x v="3"/>
  </r>
  <r>
    <s v="10.01.0190"/>
    <x v="82"/>
    <s v="קומפ'"/>
    <n v="5"/>
    <n v="80000"/>
    <n v="400000"/>
    <m/>
    <x v="3"/>
  </r>
  <r>
    <s v="10.01.0195"/>
    <x v="37"/>
    <s v=" יח'"/>
    <n v="22"/>
    <n v="9200"/>
    <n v="202400"/>
    <m/>
    <x v="3"/>
  </r>
  <r>
    <s v="10.01.0200"/>
    <x v="38"/>
    <s v="קומפ'"/>
    <n v="4"/>
    <n v="35000"/>
    <n v="140000"/>
    <m/>
    <x v="3"/>
  </r>
  <r>
    <s v="10.01.0210"/>
    <x v="39"/>
    <s v="קומפ'"/>
    <n v="2"/>
    <n v="12000"/>
    <n v="24000"/>
    <m/>
    <x v="3"/>
  </r>
  <r>
    <s v="10.02.0000"/>
    <x v="1"/>
    <m/>
    <m/>
    <m/>
    <m/>
    <m/>
    <x v="1"/>
  </r>
  <r>
    <s v="10.02.0010"/>
    <x v="2"/>
    <s v=" יח'"/>
    <n v="0"/>
    <n v="82000"/>
    <n v="0"/>
    <m/>
    <x v="1"/>
  </r>
  <r>
    <s v="10.02.0020"/>
    <x v="88"/>
    <s v=" יח'"/>
    <n v="2"/>
    <n v="26000"/>
    <n v="52000"/>
    <m/>
    <x v="1"/>
  </r>
  <r>
    <s v="10.02.0030"/>
    <x v="89"/>
    <s v=" יח'"/>
    <n v="4"/>
    <n v="1750"/>
    <n v="7000"/>
    <m/>
    <x v="1"/>
  </r>
  <r>
    <s v="10.02.0040"/>
    <x v="40"/>
    <s v=" יח'"/>
    <n v="4"/>
    <n v="14000"/>
    <n v="56000"/>
    <m/>
    <x v="1"/>
  </r>
  <r>
    <s v="10.02.0050"/>
    <x v="41"/>
    <s v=" יח'"/>
    <n v="8"/>
    <n v="1750"/>
    <n v="14000"/>
    <m/>
    <x v="1"/>
  </r>
  <r>
    <s v="10.02.0060"/>
    <x v="42"/>
    <s v=" יח'"/>
    <n v="44"/>
    <n v="900"/>
    <n v="39600"/>
    <m/>
    <x v="1"/>
  </r>
  <r>
    <s v="10.02.0070"/>
    <x v="43"/>
    <s v=" יח'"/>
    <n v="115"/>
    <n v="7500"/>
    <n v="862500"/>
    <m/>
    <x v="1"/>
  </r>
  <r>
    <s v="10.02.0080"/>
    <x v="44"/>
    <s v=" יח'"/>
    <n v="115"/>
    <n v="400"/>
    <n v="46000"/>
    <m/>
    <x v="1"/>
  </r>
  <r>
    <s v="10.02.0090"/>
    <x v="101"/>
    <s v="קומפ'"/>
    <n v="1"/>
    <n v="81172"/>
    <n v="81172"/>
    <m/>
    <x v="1"/>
  </r>
  <r>
    <s v="10.03.0000"/>
    <x v="46"/>
    <m/>
    <m/>
    <m/>
    <m/>
    <m/>
    <x v="5"/>
  </r>
  <r>
    <s v="10.03.0010"/>
    <x v="47"/>
    <s v=" מטר"/>
    <n v="850"/>
    <n v="37"/>
    <n v="31450"/>
    <m/>
    <x v="5"/>
  </r>
  <r>
    <s v="10.03.0020"/>
    <x v="48"/>
    <s v=" מטר"/>
    <n v="250"/>
    <n v="56"/>
    <n v="14000"/>
    <m/>
    <x v="5"/>
  </r>
  <r>
    <s v="10.03.0030"/>
    <x v="49"/>
    <s v=" מטר"/>
    <n v="250"/>
    <n v="12.5"/>
    <n v="3125"/>
    <m/>
    <x v="5"/>
  </r>
  <r>
    <s v="10.03.0040"/>
    <x v="50"/>
    <s v=" מטר"/>
    <n v="250"/>
    <n v="71"/>
    <n v="17750"/>
    <m/>
    <x v="5"/>
  </r>
  <r>
    <s v="10.03.0050"/>
    <x v="51"/>
    <s v=" מטר"/>
    <n v="200"/>
    <n v="140"/>
    <n v="28000"/>
    <m/>
    <x v="5"/>
  </r>
  <r>
    <s v="10.03.0060"/>
    <x v="52"/>
    <s v=" מטר"/>
    <n v="500"/>
    <n v="63"/>
    <n v="31500"/>
    <m/>
    <x v="5"/>
  </r>
  <r>
    <s v="10.03.0070"/>
    <x v="53"/>
    <s v="קומפ'"/>
    <n v="650"/>
    <n v="325"/>
    <n v="211250"/>
    <m/>
    <x v="5"/>
  </r>
  <r>
    <s v="10.03.0080"/>
    <x v="54"/>
    <s v="קומפ'"/>
    <n v="25"/>
    <n v="460"/>
    <n v="11500"/>
    <m/>
    <x v="5"/>
  </r>
  <r>
    <s v="10.03.0090"/>
    <x v="55"/>
    <s v=" יח'"/>
    <n v="25"/>
    <n v="2030"/>
    <n v="50750"/>
    <m/>
    <x v="5"/>
  </r>
  <r>
    <s v="10.03.0100"/>
    <x v="56"/>
    <s v=" יח'"/>
    <n v="12"/>
    <n v="2660"/>
    <n v="31920"/>
    <m/>
    <x v="5"/>
  </r>
  <r>
    <s v="10.03.0110"/>
    <x v="57"/>
    <s v=" יח'"/>
    <n v="6"/>
    <n v="7500"/>
    <n v="45000"/>
    <m/>
    <x v="5"/>
  </r>
  <r>
    <s v="10.03.0120"/>
    <x v="58"/>
    <s v=" יח'"/>
    <n v="10"/>
    <n v="300"/>
    <n v="3000"/>
    <m/>
    <x v="5"/>
  </r>
  <r>
    <s v="10.03.0130"/>
    <x v="59"/>
    <s v=" יח'"/>
    <n v="10"/>
    <n v="410"/>
    <n v="4100"/>
    <m/>
    <x v="5"/>
  </r>
  <r>
    <s v="10.03.0140"/>
    <x v="60"/>
    <s v="קומפ'"/>
    <n v="12"/>
    <n v="60420"/>
    <n v="725040"/>
    <m/>
    <x v="5"/>
  </r>
  <r>
    <s v="10.03.0150"/>
    <x v="61"/>
    <s v=" מטר"/>
    <n v="5"/>
    <n v="2450"/>
    <n v="12250"/>
    <m/>
    <x v="5"/>
  </r>
  <r>
    <s v="10.03.0160"/>
    <x v="62"/>
    <s v=" מטר"/>
    <n v="2800"/>
    <n v="9.6"/>
    <n v="26880"/>
    <m/>
    <x v="5"/>
  </r>
  <r>
    <s v="10.03.0170"/>
    <x v="63"/>
    <s v=" מטר"/>
    <n v="2400"/>
    <n v="16"/>
    <n v="38400"/>
    <m/>
    <x v="5"/>
  </r>
  <r>
    <s v="10.03.0180"/>
    <x v="64"/>
    <s v=" מטר"/>
    <n v="250"/>
    <n v="64"/>
    <n v="16000"/>
    <m/>
    <x v="5"/>
  </r>
  <r>
    <s v="10.03.0190"/>
    <x v="65"/>
    <s v=" מטר"/>
    <n v="2000"/>
    <n v="43"/>
    <n v="86000"/>
    <m/>
    <x v="5"/>
  </r>
  <r>
    <s v="10.03.0200"/>
    <x v="66"/>
    <s v=" מטר"/>
    <n v="1500"/>
    <n v="47"/>
    <n v="70500"/>
    <m/>
    <x v="5"/>
  </r>
  <r>
    <s v="10.03.0210"/>
    <x v="84"/>
    <s v=" מטר"/>
    <n v="2300"/>
    <n v="72"/>
    <n v="165600"/>
    <m/>
    <x v="5"/>
  </r>
  <r>
    <s v="10.03.0220"/>
    <x v="67"/>
    <s v=" מטר"/>
    <n v="450"/>
    <n v="91"/>
    <n v="40950"/>
    <m/>
    <x v="5"/>
  </r>
  <r>
    <s v="10.03.0230"/>
    <x v="68"/>
    <s v=" מטר"/>
    <n v="150"/>
    <n v="123"/>
    <n v="18450"/>
    <m/>
    <x v="5"/>
  </r>
  <r>
    <s v="10.03.0240"/>
    <x v="69"/>
    <s v=" מטר"/>
    <n v="2000"/>
    <n v="19"/>
    <n v="38000"/>
    <m/>
    <x v="5"/>
  </r>
  <r>
    <s v="10.03.0250"/>
    <x v="70"/>
    <s v=" יח'"/>
    <n v="20"/>
    <n v="48"/>
    <n v="960"/>
    <m/>
    <x v="5"/>
  </r>
  <r>
    <s v="10.03.0260"/>
    <x v="71"/>
    <s v="קומפ'"/>
    <n v="5"/>
    <n v="2340"/>
    <n v="11700"/>
    <m/>
    <x v="5"/>
  </r>
  <r>
    <s v="10.03.0270"/>
    <x v="72"/>
    <s v=" יח'"/>
    <n v="12"/>
    <n v="210"/>
    <n v="2520"/>
    <m/>
    <x v="5"/>
  </r>
  <r>
    <s v="10.03.0280"/>
    <x v="73"/>
    <s v=" יח'"/>
    <n v="4"/>
    <n v="55750"/>
    <n v="223000"/>
    <m/>
    <x v="5"/>
  </r>
  <r>
    <s v="10.03.0300"/>
    <x v="74"/>
    <s v=" יח'"/>
    <n v="4"/>
    <n v="3430"/>
    <n v="13720"/>
    <m/>
    <x v="5"/>
  </r>
  <r>
    <s v="10.03.0310"/>
    <x v="75"/>
    <s v=" יח'"/>
    <n v="4"/>
    <n v="300"/>
    <n v="1200"/>
    <m/>
    <x v="5"/>
  </r>
  <r>
    <s v="10.03.0320"/>
    <x v="76"/>
    <s v=" יח'"/>
    <n v="4"/>
    <n v="650"/>
    <n v="2600"/>
    <m/>
    <x v="5"/>
  </r>
  <r>
    <s v="10.03.0330"/>
    <x v="77"/>
    <s v=" מטר"/>
    <n v="200"/>
    <n v="22"/>
    <n v="4400"/>
    <m/>
    <x v="5"/>
  </r>
  <r>
    <s v="11.00.0000"/>
    <x v="102"/>
    <m/>
    <m/>
    <m/>
    <m/>
    <m/>
    <x v="0"/>
  </r>
  <r>
    <s v="11.01.0000"/>
    <x v="19"/>
    <m/>
    <m/>
    <m/>
    <m/>
    <m/>
    <x v="3"/>
  </r>
  <r>
    <s v="11.01.0010"/>
    <x v="20"/>
    <s v=" יח'"/>
    <n v="15"/>
    <n v="8200"/>
    <n v="123000"/>
    <m/>
    <x v="3"/>
  </r>
  <r>
    <s v="11.01.0020"/>
    <x v="21"/>
    <s v=" יח'"/>
    <n v="6"/>
    <n v="1200"/>
    <n v="7200"/>
    <m/>
    <x v="3"/>
  </r>
  <r>
    <s v="11.01.0030"/>
    <x v="22"/>
    <s v=" יח'"/>
    <n v="50"/>
    <n v="38"/>
    <n v="1900"/>
    <m/>
    <x v="3"/>
  </r>
  <r>
    <s v="11.01.0040"/>
    <x v="23"/>
    <s v=" יח'"/>
    <n v="18"/>
    <n v="1200"/>
    <n v="21600"/>
    <m/>
    <x v="3"/>
  </r>
  <r>
    <s v="11.01.0050"/>
    <x v="24"/>
    <s v=" יח'"/>
    <n v="18"/>
    <n v="250"/>
    <n v="4500"/>
    <m/>
    <x v="3"/>
  </r>
  <r>
    <s v="11.01.0060"/>
    <x v="25"/>
    <s v="קומפ'"/>
    <n v="18"/>
    <n v="15000"/>
    <n v="270000"/>
    <m/>
    <x v="3"/>
  </r>
  <r>
    <s v="11.01.0070"/>
    <x v="26"/>
    <s v="קומפ'"/>
    <n v="18"/>
    <n v="450"/>
    <n v="8100"/>
    <m/>
    <x v="3"/>
  </r>
  <r>
    <s v="11.01.0080"/>
    <x v="27"/>
    <s v=" יח'"/>
    <n v="6800"/>
    <n v="70"/>
    <n v="476000"/>
    <m/>
    <x v="3"/>
  </r>
  <r>
    <s v="11.01.0090"/>
    <x v="28"/>
    <s v=" מטר"/>
    <n v="5100"/>
    <n v="40"/>
    <n v="204000"/>
    <m/>
    <x v="3"/>
  </r>
  <r>
    <s v="11.01.0100"/>
    <x v="29"/>
    <s v="קומפ'"/>
    <n v="200"/>
    <n v="28"/>
    <n v="5600"/>
    <m/>
    <x v="3"/>
  </r>
  <r>
    <s v="11.01.0120"/>
    <x v="30"/>
    <s v="קומפ'"/>
    <n v="18"/>
    <n v="5000"/>
    <n v="90000"/>
    <m/>
    <x v="3"/>
  </r>
  <r>
    <s v="11.01.0140"/>
    <x v="31"/>
    <s v="קומפ'"/>
    <n v="3"/>
    <n v="20"/>
    <n v="60"/>
    <m/>
    <x v="3"/>
  </r>
  <r>
    <s v="11.01.0150"/>
    <x v="32"/>
    <s v="קומפ'"/>
    <n v="3"/>
    <n v="22"/>
    <n v="66"/>
    <m/>
    <x v="3"/>
  </r>
  <r>
    <s v="11.01.0160"/>
    <x v="33"/>
    <s v=" מטר"/>
    <n v="18"/>
    <n v="24"/>
    <n v="432"/>
    <m/>
    <x v="3"/>
  </r>
  <r>
    <s v="11.01.0170"/>
    <x v="34"/>
    <s v="קומפ'"/>
    <n v="2"/>
    <n v="25000"/>
    <n v="50000"/>
    <m/>
    <x v="3"/>
  </r>
  <r>
    <s v="11.01.0180"/>
    <x v="35"/>
    <s v="קומפ'"/>
    <n v="3"/>
    <n v="25000"/>
    <n v="75000"/>
    <m/>
    <x v="3"/>
  </r>
  <r>
    <s v="11.01.0190"/>
    <x v="36"/>
    <s v="קומפ'"/>
    <n v="3"/>
    <n v="80000"/>
    <n v="240000"/>
    <m/>
    <x v="3"/>
  </r>
  <r>
    <s v="11.01.0195"/>
    <x v="37"/>
    <s v=" יח'"/>
    <n v="4"/>
    <n v="9200"/>
    <n v="36800"/>
    <m/>
    <x v="3"/>
  </r>
  <r>
    <s v="11.01.0200"/>
    <x v="38"/>
    <s v="קומפ'"/>
    <n v="15"/>
    <n v="35000"/>
    <n v="525000"/>
    <m/>
    <x v="3"/>
  </r>
  <r>
    <s v="11.01.0210"/>
    <x v="39"/>
    <s v="קומפ'"/>
    <n v="1"/>
    <n v="12000"/>
    <n v="12000"/>
    <m/>
    <x v="3"/>
  </r>
  <r>
    <s v="11.02.0000"/>
    <x v="1"/>
    <m/>
    <m/>
    <m/>
    <m/>
    <m/>
    <x v="1"/>
  </r>
  <r>
    <s v="11.02.0010"/>
    <x v="40"/>
    <s v=" יח'"/>
    <n v="3"/>
    <n v="14000"/>
    <n v="42000"/>
    <m/>
    <x v="1"/>
  </r>
  <r>
    <s v="11.02.0020"/>
    <x v="41"/>
    <s v=" יח'"/>
    <n v="6"/>
    <n v="1750"/>
    <n v="10500"/>
    <m/>
    <x v="1"/>
  </r>
  <r>
    <s v="11.02.0030"/>
    <x v="42"/>
    <s v=" יח'"/>
    <n v="33"/>
    <n v="900"/>
    <n v="29700"/>
    <m/>
    <x v="1"/>
  </r>
  <r>
    <s v="11.02.0040"/>
    <x v="43"/>
    <s v=" יח'"/>
    <n v="60"/>
    <n v="7500"/>
    <n v="450000"/>
    <m/>
    <x v="1"/>
  </r>
  <r>
    <s v="11.02.0050"/>
    <x v="44"/>
    <s v=" יח'"/>
    <n v="60"/>
    <n v="400"/>
    <n v="24000"/>
    <m/>
    <x v="1"/>
  </r>
  <r>
    <s v="11.02.0060"/>
    <x v="103"/>
    <s v="קומפ'"/>
    <n v="1"/>
    <n v="38934"/>
    <n v="38934"/>
    <m/>
    <x v="1"/>
  </r>
  <r>
    <s v="11.03.0000"/>
    <x v="46"/>
    <m/>
    <m/>
    <m/>
    <m/>
    <m/>
    <x v="5"/>
  </r>
  <r>
    <s v="11.03.0010"/>
    <x v="47"/>
    <s v=" מטר"/>
    <n v="850"/>
    <n v="37"/>
    <n v="31450"/>
    <m/>
    <x v="5"/>
  </r>
  <r>
    <s v="11.03.0020"/>
    <x v="48"/>
    <s v=" מטר"/>
    <n v="250"/>
    <n v="56"/>
    <n v="14000"/>
    <m/>
    <x v="5"/>
  </r>
  <r>
    <s v="11.03.0030"/>
    <x v="49"/>
    <s v=" מטר"/>
    <n v="250"/>
    <n v="12.5"/>
    <n v="3125"/>
    <m/>
    <x v="5"/>
  </r>
  <r>
    <s v="11.03.0040"/>
    <x v="50"/>
    <s v=" מטר"/>
    <n v="250"/>
    <n v="71"/>
    <n v="17750"/>
    <m/>
    <x v="5"/>
  </r>
  <r>
    <s v="11.03.0050"/>
    <x v="51"/>
    <s v=" מטר"/>
    <n v="200"/>
    <n v="140"/>
    <n v="28000"/>
    <m/>
    <x v="5"/>
  </r>
  <r>
    <s v="11.03.0060"/>
    <x v="52"/>
    <s v=" מטר"/>
    <n v="500"/>
    <n v="63"/>
    <n v="31500"/>
    <m/>
    <x v="5"/>
  </r>
  <r>
    <s v="11.03.0070"/>
    <x v="53"/>
    <s v="קומפ'"/>
    <n v="650"/>
    <n v="325"/>
    <n v="211250"/>
    <m/>
    <x v="5"/>
  </r>
  <r>
    <s v="11.03.0080"/>
    <x v="54"/>
    <s v="קומפ'"/>
    <n v="25"/>
    <n v="460"/>
    <n v="11500"/>
    <m/>
    <x v="5"/>
  </r>
  <r>
    <s v="11.03.0090"/>
    <x v="55"/>
    <s v=" יח'"/>
    <n v="25"/>
    <n v="2030"/>
    <n v="50750"/>
    <m/>
    <x v="5"/>
  </r>
  <r>
    <s v="11.03.0100"/>
    <x v="56"/>
    <s v=" יח'"/>
    <n v="12"/>
    <n v="2660"/>
    <n v="31920"/>
    <m/>
    <x v="5"/>
  </r>
  <r>
    <s v="11.03.0110"/>
    <x v="57"/>
    <s v=" יח'"/>
    <n v="6"/>
    <n v="7500"/>
    <n v="45000"/>
    <m/>
    <x v="5"/>
  </r>
  <r>
    <s v="11.03.0120"/>
    <x v="58"/>
    <s v=" יח'"/>
    <n v="10"/>
    <n v="300"/>
    <n v="3000"/>
    <m/>
    <x v="5"/>
  </r>
  <r>
    <s v="11.03.0130"/>
    <x v="59"/>
    <s v=" יח'"/>
    <n v="10"/>
    <n v="410"/>
    <n v="4100"/>
    <m/>
    <x v="5"/>
  </r>
  <r>
    <s v="11.03.0140"/>
    <x v="60"/>
    <s v="קומפ'"/>
    <n v="12"/>
    <n v="60420"/>
    <n v="725040"/>
    <m/>
    <x v="5"/>
  </r>
  <r>
    <s v="11.03.0150"/>
    <x v="61"/>
    <s v=" מטר"/>
    <n v="5"/>
    <n v="2450"/>
    <n v="12250"/>
    <m/>
    <x v="5"/>
  </r>
  <r>
    <s v="11.03.0160"/>
    <x v="62"/>
    <s v=" מטר"/>
    <n v="2800"/>
    <n v="9.6"/>
    <n v="26880"/>
    <m/>
    <x v="5"/>
  </r>
  <r>
    <s v="11.03.0170"/>
    <x v="63"/>
    <s v=" מטר"/>
    <n v="2400"/>
    <n v="16"/>
    <n v="38400"/>
    <m/>
    <x v="5"/>
  </r>
  <r>
    <s v="11.03.0180"/>
    <x v="64"/>
    <s v=" מטר"/>
    <n v="250"/>
    <n v="64"/>
    <n v="16000"/>
    <m/>
    <x v="5"/>
  </r>
  <r>
    <s v="11.03.0190"/>
    <x v="65"/>
    <s v=" מטר"/>
    <n v="380"/>
    <n v="43"/>
    <n v="16340"/>
    <m/>
    <x v="5"/>
  </r>
  <r>
    <s v="11.03.0200"/>
    <x v="66"/>
    <s v=" מטר"/>
    <n v="1200"/>
    <n v="47"/>
    <n v="56400"/>
    <m/>
    <x v="5"/>
  </r>
  <r>
    <s v="11.03.0210"/>
    <x v="84"/>
    <s v=" מטר"/>
    <n v="2450"/>
    <n v="72"/>
    <n v="176400"/>
    <m/>
    <x v="5"/>
  </r>
  <r>
    <s v="11.03.0220"/>
    <x v="67"/>
    <s v=" מטר"/>
    <n v="2550"/>
    <n v="91"/>
    <n v="232050"/>
    <m/>
    <x v="5"/>
  </r>
  <r>
    <s v="11.03.0230"/>
    <x v="68"/>
    <s v=" מטר"/>
    <n v="150"/>
    <n v="123"/>
    <n v="18450"/>
    <m/>
    <x v="5"/>
  </r>
  <r>
    <s v="11.03.0240"/>
    <x v="69"/>
    <s v=" מטר"/>
    <n v="2000"/>
    <n v="19"/>
    <n v="38000"/>
    <m/>
    <x v="5"/>
  </r>
  <r>
    <s v="11.03.0250"/>
    <x v="70"/>
    <s v=" יח'"/>
    <n v="20"/>
    <n v="48"/>
    <n v="960"/>
    <m/>
    <x v="5"/>
  </r>
  <r>
    <s v="11.03.0260"/>
    <x v="71"/>
    <s v="קומפ'"/>
    <n v="5"/>
    <n v="2340"/>
    <n v="11700"/>
    <m/>
    <x v="5"/>
  </r>
  <r>
    <s v="11.03.0270"/>
    <x v="72"/>
    <s v=" יח'"/>
    <n v="12"/>
    <n v="210"/>
    <n v="2520"/>
    <m/>
    <x v="5"/>
  </r>
  <r>
    <s v="11.03.0280"/>
    <x v="73"/>
    <s v=" יח'"/>
    <n v="4"/>
    <n v="55750"/>
    <n v="223000"/>
    <m/>
    <x v="5"/>
  </r>
  <r>
    <s v="11.03.0300"/>
    <x v="74"/>
    <s v=" יח'"/>
    <n v="4"/>
    <n v="3430"/>
    <n v="13720"/>
    <m/>
    <x v="5"/>
  </r>
  <r>
    <s v="11.03.0310"/>
    <x v="75"/>
    <s v=" יח'"/>
    <n v="4"/>
    <n v="300"/>
    <n v="1200"/>
    <m/>
    <x v="5"/>
  </r>
  <r>
    <s v="11.03.0320"/>
    <x v="76"/>
    <s v=" יח'"/>
    <n v="4"/>
    <n v="650"/>
    <n v="2600"/>
    <m/>
    <x v="5"/>
  </r>
  <r>
    <s v="11.03.0330"/>
    <x v="77"/>
    <s v=" מטר"/>
    <n v="200"/>
    <n v="22"/>
    <n v="4400"/>
    <m/>
    <x v="5"/>
  </r>
  <r>
    <s v="13.00.0000"/>
    <x v="104"/>
    <s v=""/>
    <m/>
    <m/>
    <m/>
    <m/>
    <x v="0"/>
  </r>
  <r>
    <s v="13.01.0000"/>
    <x v="1"/>
    <s v=""/>
    <m/>
    <m/>
    <m/>
    <m/>
    <x v="1"/>
  </r>
  <r>
    <s v="13.01.0010"/>
    <x v="105"/>
    <s v=" יח'"/>
    <n v="2"/>
    <n v="75000"/>
    <n v="150000"/>
    <m/>
    <x v="1"/>
  </r>
  <r>
    <s v="13.01.0020"/>
    <x v="5"/>
    <s v=" יח'"/>
    <n v="2"/>
    <n v="350000"/>
    <n v="700000"/>
    <m/>
    <x v="1"/>
  </r>
  <r>
    <s v="13.01.0030"/>
    <x v="6"/>
    <s v=" יח'"/>
    <n v="2"/>
    <n v="1750"/>
    <n v="3500"/>
    <m/>
    <x v="1"/>
  </r>
  <r>
    <s v="13.01.0040"/>
    <x v="7"/>
    <s v=" יח'"/>
    <n v="4"/>
    <n v="37000"/>
    <n v="148000"/>
    <m/>
    <x v="1"/>
  </r>
  <r>
    <s v="13.01.0050"/>
    <x v="8"/>
    <s v=" יח'"/>
    <n v="2"/>
    <n v="330000"/>
    <n v="660000"/>
    <m/>
    <x v="1"/>
  </r>
  <r>
    <s v="13.01.0060"/>
    <x v="9"/>
    <s v=" יח'"/>
    <n v="2"/>
    <n v="165000"/>
    <n v="330000"/>
    <m/>
    <x v="1"/>
  </r>
  <r>
    <s v="13.01.0070"/>
    <x v="10"/>
    <s v=" יח'"/>
    <n v="1"/>
    <n v="55000"/>
    <n v="55000"/>
    <m/>
    <x v="1"/>
  </r>
  <r>
    <s v="13.01.0080"/>
    <x v="11"/>
    <s v=" יח'"/>
    <n v="1"/>
    <n v="350000"/>
    <n v="350000"/>
    <m/>
    <x v="1"/>
  </r>
  <r>
    <s v="13.01.0090"/>
    <x v="3"/>
    <s v=" יח'"/>
    <n v="2"/>
    <n v="12000"/>
    <n v="24000"/>
    <m/>
    <x v="1"/>
  </r>
  <r>
    <s v="13.01.0100"/>
    <x v="106"/>
    <s v=" יח'"/>
    <n v="1"/>
    <n v="8000"/>
    <n v="8000"/>
    <m/>
    <x v="1"/>
  </r>
  <r>
    <s v="13.01.0110"/>
    <x v="43"/>
    <s v=" יח'"/>
    <n v="2"/>
    <n v="7500"/>
    <n v="15000"/>
    <m/>
    <x v="1"/>
  </r>
  <r>
    <s v="13.01.0120"/>
    <x v="44"/>
    <s v=" יח'"/>
    <n v="2"/>
    <n v="400"/>
    <n v="800"/>
    <m/>
    <x v="1"/>
  </r>
  <r>
    <s v="13.01.0130"/>
    <x v="107"/>
    <s v="קומפ'"/>
    <n v="1"/>
    <n v="165255"/>
    <n v="165255"/>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068413C-E32B-481D-956E-7F9A4DC899A6}" name="PivotTable2"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E37" firstHeaderRow="0" firstDataRow="1" firstDataCol="1" rowPageCount="1" colPageCount="1"/>
  <pivotFields count="8">
    <pivotField showAll="0"/>
    <pivotField axis="axisRow" showAll="0">
      <items count="109">
        <item x="14"/>
        <item x="75"/>
        <item x="1"/>
        <item x="38"/>
        <item x="36"/>
        <item x="80"/>
        <item x="20"/>
        <item x="104"/>
        <item x="23"/>
        <item x="71"/>
        <item x="24"/>
        <item x="21"/>
        <item x="76"/>
        <item x="54"/>
        <item x="25"/>
        <item x="34"/>
        <item x="39"/>
        <item x="53"/>
        <item x="48"/>
        <item x="47"/>
        <item x="22"/>
        <item x="50"/>
        <item x="102"/>
        <item x="84"/>
        <item x="67"/>
        <item x="66"/>
        <item x="68"/>
        <item x="65"/>
        <item x="77"/>
        <item x="27"/>
        <item x="28"/>
        <item x="29"/>
        <item x="74"/>
        <item x="31"/>
        <item x="32"/>
        <item x="33"/>
        <item x="26"/>
        <item x="69"/>
        <item x="30"/>
        <item x="72"/>
        <item x="42"/>
        <item x="41"/>
        <item x="89"/>
        <item x="88"/>
        <item x="6"/>
        <item x="0"/>
        <item x="10"/>
        <item x="37"/>
        <item x="82"/>
        <item x="12"/>
        <item x="106"/>
        <item x="8"/>
        <item x="9"/>
        <item x="11"/>
        <item x="18"/>
        <item x="85"/>
        <item x="87"/>
        <item x="94"/>
        <item x="96"/>
        <item x="98"/>
        <item x="78"/>
        <item x="91"/>
        <item x="100"/>
        <item x="2"/>
        <item x="92"/>
        <item x="7"/>
        <item x="3"/>
        <item x="40"/>
        <item x="5"/>
        <item x="43"/>
        <item x="4"/>
        <item x="105"/>
        <item x="15"/>
        <item x="44"/>
        <item x="70"/>
        <item x="13"/>
        <item x="73"/>
        <item x="79"/>
        <item x="81"/>
        <item x="52"/>
        <item x="19"/>
        <item x="63"/>
        <item x="64"/>
        <item x="62"/>
        <item x="60"/>
        <item x="56"/>
        <item x="55"/>
        <item x="57"/>
        <item x="61"/>
        <item x="49"/>
        <item x="59"/>
        <item x="58"/>
        <item x="51"/>
        <item x="35"/>
        <item x="90"/>
        <item x="95"/>
        <item x="97"/>
        <item x="99"/>
        <item x="93"/>
        <item x="101"/>
        <item x="107"/>
        <item x="103"/>
        <item x="16"/>
        <item x="45"/>
        <item x="83"/>
        <item x="86"/>
        <item x="46"/>
        <item x="17"/>
        <item t="default"/>
      </items>
    </pivotField>
    <pivotField showAll="0"/>
    <pivotField dataField="1" showAll="0"/>
    <pivotField dataField="1" showAll="0"/>
    <pivotField dataField="1" showAll="0"/>
    <pivotField showAll="0"/>
    <pivotField name="י" axis="axisPage" multipleItemSelectionAllowed="1" showAll="0">
      <items count="7">
        <item h="1" x="1"/>
        <item h="1" x="3"/>
        <item h="1" x="0"/>
        <item x="5"/>
        <item x="4"/>
        <item h="1" x="2"/>
        <item t="default"/>
      </items>
    </pivotField>
  </pivotFields>
  <rowFields count="1">
    <field x="1"/>
  </rowFields>
  <rowItems count="34">
    <i>
      <x v="1"/>
    </i>
    <i>
      <x v="9"/>
    </i>
    <i>
      <x v="12"/>
    </i>
    <i>
      <x v="13"/>
    </i>
    <i>
      <x v="17"/>
    </i>
    <i>
      <x v="18"/>
    </i>
    <i>
      <x v="19"/>
    </i>
    <i>
      <x v="21"/>
    </i>
    <i>
      <x v="23"/>
    </i>
    <i>
      <x v="24"/>
    </i>
    <i>
      <x v="25"/>
    </i>
    <i>
      <x v="26"/>
    </i>
    <i>
      <x v="27"/>
    </i>
    <i>
      <x v="28"/>
    </i>
    <i>
      <x v="32"/>
    </i>
    <i>
      <x v="37"/>
    </i>
    <i>
      <x v="39"/>
    </i>
    <i>
      <x v="74"/>
    </i>
    <i>
      <x v="76"/>
    </i>
    <i>
      <x v="79"/>
    </i>
    <i>
      <x v="81"/>
    </i>
    <i>
      <x v="82"/>
    </i>
    <i>
      <x v="83"/>
    </i>
    <i>
      <x v="84"/>
    </i>
    <i>
      <x v="85"/>
    </i>
    <i>
      <x v="86"/>
    </i>
    <i>
      <x v="87"/>
    </i>
    <i>
      <x v="88"/>
    </i>
    <i>
      <x v="89"/>
    </i>
    <i>
      <x v="90"/>
    </i>
    <i>
      <x v="91"/>
    </i>
    <i>
      <x v="92"/>
    </i>
    <i>
      <x v="106"/>
    </i>
    <i t="grand">
      <x/>
    </i>
  </rowItems>
  <colFields count="1">
    <field x="-2"/>
  </colFields>
  <colItems count="4">
    <i>
      <x/>
    </i>
    <i i="1">
      <x v="1"/>
    </i>
    <i i="2">
      <x v="2"/>
    </i>
    <i i="3">
      <x v="3"/>
    </i>
  </colItems>
  <pageFields count="1">
    <pageField fld="7" hier="-1"/>
  </pageFields>
  <dataFields count="4">
    <dataField name="Count of כמות" fld="3" subtotal="count" baseField="1" baseItem="3"/>
    <dataField name="Sum of כמות" fld="3" baseField="0" baseItem="0"/>
    <dataField name="Average of מחיר" fld="4" subtotal="average" baseField="1" baseItem="6"/>
    <dataField name="Sum of סה&quot;כ" fld="5" baseField="0" baseItem="0"/>
  </dataFields>
  <formats count="1">
    <format dxfId="0">
      <pivotArea field="1" grandRow="1" outline="0" collapsedLevelsAreSubtotals="1"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E022-3A02-42E6-B9A2-2641D9862A8C}">
  <dimension ref="A1:K138"/>
  <sheetViews>
    <sheetView rightToLeft="1" workbookViewId="0">
      <pane ySplit="2" topLeftCell="A3" activePane="bottomLeft" state="frozen"/>
      <selection pane="bottomLeft" sqref="A1:XFD1048576"/>
    </sheetView>
  </sheetViews>
  <sheetFormatPr defaultRowHeight="14.5" x14ac:dyDescent="0.35"/>
  <cols>
    <col min="1" max="1" width="23.26953125" customWidth="1"/>
    <col min="2" max="2" width="60.6328125" customWidth="1"/>
    <col min="4" max="4" width="14.36328125" customWidth="1"/>
    <col min="5" max="6" width="12.6328125" customWidth="1"/>
    <col min="7" max="7" width="9.90625" bestFit="1" customWidth="1"/>
    <col min="257" max="257" width="10.6328125" customWidth="1"/>
    <col min="258" max="258" width="60.6328125" customWidth="1"/>
    <col min="260" max="260" width="14.36328125" customWidth="1"/>
    <col min="261" max="262" width="12.6328125" customWidth="1"/>
    <col min="513" max="513" width="10.6328125" customWidth="1"/>
    <col min="514" max="514" width="60.6328125" customWidth="1"/>
    <col min="516" max="516" width="14.36328125" customWidth="1"/>
    <col min="517" max="518" width="12.6328125" customWidth="1"/>
    <col min="769" max="769" width="10.6328125" customWidth="1"/>
    <col min="770" max="770" width="60.6328125" customWidth="1"/>
    <col min="772" max="772" width="14.36328125" customWidth="1"/>
    <col min="773" max="774" width="12.6328125" customWidth="1"/>
    <col min="1025" max="1025" width="10.6328125" customWidth="1"/>
    <col min="1026" max="1026" width="60.6328125" customWidth="1"/>
    <col min="1028" max="1028" width="14.36328125" customWidth="1"/>
    <col min="1029" max="1030" width="12.6328125" customWidth="1"/>
    <col min="1281" max="1281" width="10.6328125" customWidth="1"/>
    <col min="1282" max="1282" width="60.6328125" customWidth="1"/>
    <col min="1284" max="1284" width="14.36328125" customWidth="1"/>
    <col min="1285" max="1286" width="12.6328125" customWidth="1"/>
    <col min="1537" max="1537" width="10.6328125" customWidth="1"/>
    <col min="1538" max="1538" width="60.6328125" customWidth="1"/>
    <col min="1540" max="1540" width="14.36328125" customWidth="1"/>
    <col min="1541" max="1542" width="12.6328125" customWidth="1"/>
    <col min="1793" max="1793" width="10.6328125" customWidth="1"/>
    <col min="1794" max="1794" width="60.6328125" customWidth="1"/>
    <col min="1796" max="1796" width="14.36328125" customWidth="1"/>
    <col min="1797" max="1798" width="12.6328125" customWidth="1"/>
    <col min="2049" max="2049" width="10.6328125" customWidth="1"/>
    <col min="2050" max="2050" width="60.6328125" customWidth="1"/>
    <col min="2052" max="2052" width="14.36328125" customWidth="1"/>
    <col min="2053" max="2054" width="12.6328125" customWidth="1"/>
    <col min="2305" max="2305" width="10.6328125" customWidth="1"/>
    <col min="2306" max="2306" width="60.6328125" customWidth="1"/>
    <col min="2308" max="2308" width="14.36328125" customWidth="1"/>
    <col min="2309" max="2310" width="12.6328125" customWidth="1"/>
    <col min="2561" max="2561" width="10.6328125" customWidth="1"/>
    <col min="2562" max="2562" width="60.6328125" customWidth="1"/>
    <col min="2564" max="2564" width="14.36328125" customWidth="1"/>
    <col min="2565" max="2566" width="12.6328125" customWidth="1"/>
    <col min="2817" max="2817" width="10.6328125" customWidth="1"/>
    <col min="2818" max="2818" width="60.6328125" customWidth="1"/>
    <col min="2820" max="2820" width="14.36328125" customWidth="1"/>
    <col min="2821" max="2822" width="12.6328125" customWidth="1"/>
    <col min="3073" max="3073" width="10.6328125" customWidth="1"/>
    <col min="3074" max="3074" width="60.6328125" customWidth="1"/>
    <col min="3076" max="3076" width="14.36328125" customWidth="1"/>
    <col min="3077" max="3078" width="12.6328125" customWidth="1"/>
    <col min="3329" max="3329" width="10.6328125" customWidth="1"/>
    <col min="3330" max="3330" width="60.6328125" customWidth="1"/>
    <col min="3332" max="3332" width="14.36328125" customWidth="1"/>
    <col min="3333" max="3334" width="12.6328125" customWidth="1"/>
    <col min="3585" max="3585" width="10.6328125" customWidth="1"/>
    <col min="3586" max="3586" width="60.6328125" customWidth="1"/>
    <col min="3588" max="3588" width="14.36328125" customWidth="1"/>
    <col min="3589" max="3590" width="12.6328125" customWidth="1"/>
    <col min="3841" max="3841" width="10.6328125" customWidth="1"/>
    <col min="3842" max="3842" width="60.6328125" customWidth="1"/>
    <col min="3844" max="3844" width="14.36328125" customWidth="1"/>
    <col min="3845" max="3846" width="12.6328125" customWidth="1"/>
    <col min="4097" max="4097" width="10.6328125" customWidth="1"/>
    <col min="4098" max="4098" width="60.6328125" customWidth="1"/>
    <col min="4100" max="4100" width="14.36328125" customWidth="1"/>
    <col min="4101" max="4102" width="12.6328125" customWidth="1"/>
    <col min="4353" max="4353" width="10.6328125" customWidth="1"/>
    <col min="4354" max="4354" width="60.6328125" customWidth="1"/>
    <col min="4356" max="4356" width="14.36328125" customWidth="1"/>
    <col min="4357" max="4358" width="12.6328125" customWidth="1"/>
    <col min="4609" max="4609" width="10.6328125" customWidth="1"/>
    <col min="4610" max="4610" width="60.6328125" customWidth="1"/>
    <col min="4612" max="4612" width="14.36328125" customWidth="1"/>
    <col min="4613" max="4614" width="12.6328125" customWidth="1"/>
    <col min="4865" max="4865" width="10.6328125" customWidth="1"/>
    <col min="4866" max="4866" width="60.6328125" customWidth="1"/>
    <col min="4868" max="4868" width="14.36328125" customWidth="1"/>
    <col min="4869" max="4870" width="12.6328125" customWidth="1"/>
    <col min="5121" max="5121" width="10.6328125" customWidth="1"/>
    <col min="5122" max="5122" width="60.6328125" customWidth="1"/>
    <col min="5124" max="5124" width="14.36328125" customWidth="1"/>
    <col min="5125" max="5126" width="12.6328125" customWidth="1"/>
    <col min="5377" max="5377" width="10.6328125" customWidth="1"/>
    <col min="5378" max="5378" width="60.6328125" customWidth="1"/>
    <col min="5380" max="5380" width="14.36328125" customWidth="1"/>
    <col min="5381" max="5382" width="12.6328125" customWidth="1"/>
    <col min="5633" max="5633" width="10.6328125" customWidth="1"/>
    <col min="5634" max="5634" width="60.6328125" customWidth="1"/>
    <col min="5636" max="5636" width="14.36328125" customWidth="1"/>
    <col min="5637" max="5638" width="12.6328125" customWidth="1"/>
    <col min="5889" max="5889" width="10.6328125" customWidth="1"/>
    <col min="5890" max="5890" width="60.6328125" customWidth="1"/>
    <col min="5892" max="5892" width="14.36328125" customWidth="1"/>
    <col min="5893" max="5894" width="12.6328125" customWidth="1"/>
    <col min="6145" max="6145" width="10.6328125" customWidth="1"/>
    <col min="6146" max="6146" width="60.6328125" customWidth="1"/>
    <col min="6148" max="6148" width="14.36328125" customWidth="1"/>
    <col min="6149" max="6150" width="12.6328125" customWidth="1"/>
    <col min="6401" max="6401" width="10.6328125" customWidth="1"/>
    <col min="6402" max="6402" width="60.6328125" customWidth="1"/>
    <col min="6404" max="6404" width="14.36328125" customWidth="1"/>
    <col min="6405" max="6406" width="12.6328125" customWidth="1"/>
    <col min="6657" max="6657" width="10.6328125" customWidth="1"/>
    <col min="6658" max="6658" width="60.6328125" customWidth="1"/>
    <col min="6660" max="6660" width="14.36328125" customWidth="1"/>
    <col min="6661" max="6662" width="12.6328125" customWidth="1"/>
    <col min="6913" max="6913" width="10.6328125" customWidth="1"/>
    <col min="6914" max="6914" width="60.6328125" customWidth="1"/>
    <col min="6916" max="6916" width="14.36328125" customWidth="1"/>
    <col min="6917" max="6918" width="12.6328125" customWidth="1"/>
    <col min="7169" max="7169" width="10.6328125" customWidth="1"/>
    <col min="7170" max="7170" width="60.6328125" customWidth="1"/>
    <col min="7172" max="7172" width="14.36328125" customWidth="1"/>
    <col min="7173" max="7174" width="12.6328125" customWidth="1"/>
    <col min="7425" max="7425" width="10.6328125" customWidth="1"/>
    <col min="7426" max="7426" width="60.6328125" customWidth="1"/>
    <col min="7428" max="7428" width="14.36328125" customWidth="1"/>
    <col min="7429" max="7430" width="12.6328125" customWidth="1"/>
    <col min="7681" max="7681" width="10.6328125" customWidth="1"/>
    <col min="7682" max="7682" width="60.6328125" customWidth="1"/>
    <col min="7684" max="7684" width="14.36328125" customWidth="1"/>
    <col min="7685" max="7686" width="12.6328125" customWidth="1"/>
    <col min="7937" max="7937" width="10.6328125" customWidth="1"/>
    <col min="7938" max="7938" width="60.6328125" customWidth="1"/>
    <col min="7940" max="7940" width="14.36328125" customWidth="1"/>
    <col min="7941" max="7942" width="12.6328125" customWidth="1"/>
    <col min="8193" max="8193" width="10.6328125" customWidth="1"/>
    <col min="8194" max="8194" width="60.6328125" customWidth="1"/>
    <col min="8196" max="8196" width="14.36328125" customWidth="1"/>
    <col min="8197" max="8198" width="12.6328125" customWidth="1"/>
    <col min="8449" max="8449" width="10.6328125" customWidth="1"/>
    <col min="8450" max="8450" width="60.6328125" customWidth="1"/>
    <col min="8452" max="8452" width="14.36328125" customWidth="1"/>
    <col min="8453" max="8454" width="12.6328125" customWidth="1"/>
    <col min="8705" max="8705" width="10.6328125" customWidth="1"/>
    <col min="8706" max="8706" width="60.6328125" customWidth="1"/>
    <col min="8708" max="8708" width="14.36328125" customWidth="1"/>
    <col min="8709" max="8710" width="12.6328125" customWidth="1"/>
    <col min="8961" max="8961" width="10.6328125" customWidth="1"/>
    <col min="8962" max="8962" width="60.6328125" customWidth="1"/>
    <col min="8964" max="8964" width="14.36328125" customWidth="1"/>
    <col min="8965" max="8966" width="12.6328125" customWidth="1"/>
    <col min="9217" max="9217" width="10.6328125" customWidth="1"/>
    <col min="9218" max="9218" width="60.6328125" customWidth="1"/>
    <col min="9220" max="9220" width="14.36328125" customWidth="1"/>
    <col min="9221" max="9222" width="12.6328125" customWidth="1"/>
    <col min="9473" max="9473" width="10.6328125" customWidth="1"/>
    <col min="9474" max="9474" width="60.6328125" customWidth="1"/>
    <col min="9476" max="9476" width="14.36328125" customWidth="1"/>
    <col min="9477" max="9478" width="12.6328125" customWidth="1"/>
    <col min="9729" max="9729" width="10.6328125" customWidth="1"/>
    <col min="9730" max="9730" width="60.6328125" customWidth="1"/>
    <col min="9732" max="9732" width="14.36328125" customWidth="1"/>
    <col min="9733" max="9734" width="12.6328125" customWidth="1"/>
    <col min="9985" max="9985" width="10.6328125" customWidth="1"/>
    <col min="9986" max="9986" width="60.6328125" customWidth="1"/>
    <col min="9988" max="9988" width="14.36328125" customWidth="1"/>
    <col min="9989" max="9990" width="12.6328125" customWidth="1"/>
    <col min="10241" max="10241" width="10.6328125" customWidth="1"/>
    <col min="10242" max="10242" width="60.6328125" customWidth="1"/>
    <col min="10244" max="10244" width="14.36328125" customWidth="1"/>
    <col min="10245" max="10246" width="12.6328125" customWidth="1"/>
    <col min="10497" max="10497" width="10.6328125" customWidth="1"/>
    <col min="10498" max="10498" width="60.6328125" customWidth="1"/>
    <col min="10500" max="10500" width="14.36328125" customWidth="1"/>
    <col min="10501" max="10502" width="12.6328125" customWidth="1"/>
    <col min="10753" max="10753" width="10.6328125" customWidth="1"/>
    <col min="10754" max="10754" width="60.6328125" customWidth="1"/>
    <col min="10756" max="10756" width="14.36328125" customWidth="1"/>
    <col min="10757" max="10758" width="12.6328125" customWidth="1"/>
    <col min="11009" max="11009" width="10.6328125" customWidth="1"/>
    <col min="11010" max="11010" width="60.6328125" customWidth="1"/>
    <col min="11012" max="11012" width="14.36328125" customWidth="1"/>
    <col min="11013" max="11014" width="12.6328125" customWidth="1"/>
    <col min="11265" max="11265" width="10.6328125" customWidth="1"/>
    <col min="11266" max="11266" width="60.6328125" customWidth="1"/>
    <col min="11268" max="11268" width="14.36328125" customWidth="1"/>
    <col min="11269" max="11270" width="12.6328125" customWidth="1"/>
    <col min="11521" max="11521" width="10.6328125" customWidth="1"/>
    <col min="11522" max="11522" width="60.6328125" customWidth="1"/>
    <col min="11524" max="11524" width="14.36328125" customWidth="1"/>
    <col min="11525" max="11526" width="12.6328125" customWidth="1"/>
    <col min="11777" max="11777" width="10.6328125" customWidth="1"/>
    <col min="11778" max="11778" width="60.6328125" customWidth="1"/>
    <col min="11780" max="11780" width="14.36328125" customWidth="1"/>
    <col min="11781" max="11782" width="12.6328125" customWidth="1"/>
    <col min="12033" max="12033" width="10.6328125" customWidth="1"/>
    <col min="12034" max="12034" width="60.6328125" customWidth="1"/>
    <col min="12036" max="12036" width="14.36328125" customWidth="1"/>
    <col min="12037" max="12038" width="12.6328125" customWidth="1"/>
    <col min="12289" max="12289" width="10.6328125" customWidth="1"/>
    <col min="12290" max="12290" width="60.6328125" customWidth="1"/>
    <col min="12292" max="12292" width="14.36328125" customWidth="1"/>
    <col min="12293" max="12294" width="12.6328125" customWidth="1"/>
    <col min="12545" max="12545" width="10.6328125" customWidth="1"/>
    <col min="12546" max="12546" width="60.6328125" customWidth="1"/>
    <col min="12548" max="12548" width="14.36328125" customWidth="1"/>
    <col min="12549" max="12550" width="12.6328125" customWidth="1"/>
    <col min="12801" max="12801" width="10.6328125" customWidth="1"/>
    <col min="12802" max="12802" width="60.6328125" customWidth="1"/>
    <col min="12804" max="12804" width="14.36328125" customWidth="1"/>
    <col min="12805" max="12806" width="12.6328125" customWidth="1"/>
    <col min="13057" max="13057" width="10.6328125" customWidth="1"/>
    <col min="13058" max="13058" width="60.6328125" customWidth="1"/>
    <col min="13060" max="13060" width="14.36328125" customWidth="1"/>
    <col min="13061" max="13062" width="12.6328125" customWidth="1"/>
    <col min="13313" max="13313" width="10.6328125" customWidth="1"/>
    <col min="13314" max="13314" width="60.6328125" customWidth="1"/>
    <col min="13316" max="13316" width="14.36328125" customWidth="1"/>
    <col min="13317" max="13318" width="12.6328125" customWidth="1"/>
    <col min="13569" max="13569" width="10.6328125" customWidth="1"/>
    <col min="13570" max="13570" width="60.6328125" customWidth="1"/>
    <col min="13572" max="13572" width="14.36328125" customWidth="1"/>
    <col min="13573" max="13574" width="12.6328125" customWidth="1"/>
    <col min="13825" max="13825" width="10.6328125" customWidth="1"/>
    <col min="13826" max="13826" width="60.6328125" customWidth="1"/>
    <col min="13828" max="13828" width="14.36328125" customWidth="1"/>
    <col min="13829" max="13830" width="12.6328125" customWidth="1"/>
    <col min="14081" max="14081" width="10.6328125" customWidth="1"/>
    <col min="14082" max="14082" width="60.6328125" customWidth="1"/>
    <col min="14084" max="14084" width="14.36328125" customWidth="1"/>
    <col min="14085" max="14086" width="12.6328125" customWidth="1"/>
    <col min="14337" max="14337" width="10.6328125" customWidth="1"/>
    <col min="14338" max="14338" width="60.6328125" customWidth="1"/>
    <col min="14340" max="14340" width="14.36328125" customWidth="1"/>
    <col min="14341" max="14342" width="12.6328125" customWidth="1"/>
    <col min="14593" max="14593" width="10.6328125" customWidth="1"/>
    <col min="14594" max="14594" width="60.6328125" customWidth="1"/>
    <col min="14596" max="14596" width="14.36328125" customWidth="1"/>
    <col min="14597" max="14598" width="12.6328125" customWidth="1"/>
    <col min="14849" max="14849" width="10.6328125" customWidth="1"/>
    <col min="14850" max="14850" width="60.6328125" customWidth="1"/>
    <col min="14852" max="14852" width="14.36328125" customWidth="1"/>
    <col min="14853" max="14854" width="12.6328125" customWidth="1"/>
    <col min="15105" max="15105" width="10.6328125" customWidth="1"/>
    <col min="15106" max="15106" width="60.6328125" customWidth="1"/>
    <col min="15108" max="15108" width="14.36328125" customWidth="1"/>
    <col min="15109" max="15110" width="12.6328125" customWidth="1"/>
    <col min="15361" max="15361" width="10.6328125" customWidth="1"/>
    <col min="15362" max="15362" width="60.6328125" customWidth="1"/>
    <col min="15364" max="15364" width="14.36328125" customWidth="1"/>
    <col min="15365" max="15366" width="12.6328125" customWidth="1"/>
    <col min="15617" max="15617" width="10.6328125" customWidth="1"/>
    <col min="15618" max="15618" width="60.6328125" customWidth="1"/>
    <col min="15620" max="15620" width="14.36328125" customWidth="1"/>
    <col min="15621" max="15622" width="12.6328125" customWidth="1"/>
    <col min="15873" max="15873" width="10.6328125" customWidth="1"/>
    <col min="15874" max="15874" width="60.6328125" customWidth="1"/>
    <col min="15876" max="15876" width="14.36328125" customWidth="1"/>
    <col min="15877" max="15878" width="12.6328125" customWidth="1"/>
    <col min="16129" max="16129" width="10.6328125" customWidth="1"/>
    <col min="16130" max="16130" width="60.6328125" customWidth="1"/>
    <col min="16132" max="16132" width="14.36328125" customWidth="1"/>
    <col min="16133" max="16134" width="12.6328125" customWidth="1"/>
  </cols>
  <sheetData>
    <row r="1" spans="1:10" x14ac:dyDescent="0.35">
      <c r="E1" s="325" t="s">
        <v>80</v>
      </c>
      <c r="F1" s="325"/>
    </row>
    <row r="2" spans="1:10" x14ac:dyDescent="0.35">
      <c r="A2" s="176" t="s">
        <v>81</v>
      </c>
      <c r="B2" s="177" t="s">
        <v>82</v>
      </c>
      <c r="C2" s="177" t="s">
        <v>83</v>
      </c>
      <c r="D2" s="178" t="s">
        <v>0</v>
      </c>
      <c r="E2" s="179" t="s">
        <v>84</v>
      </c>
      <c r="F2" s="179" t="s">
        <v>85</v>
      </c>
      <c r="G2" s="180"/>
      <c r="H2" s="180"/>
    </row>
    <row r="3" spans="1:10" x14ac:dyDescent="0.35">
      <c r="A3" s="181" t="s">
        <v>981</v>
      </c>
      <c r="B3" s="183" t="s">
        <v>982</v>
      </c>
      <c r="C3" s="183"/>
      <c r="D3" s="184"/>
      <c r="E3" s="180"/>
      <c r="F3" s="180"/>
      <c r="G3" s="180"/>
      <c r="H3" s="180"/>
    </row>
    <row r="4" spans="1:10" x14ac:dyDescent="0.35">
      <c r="A4" s="181" t="s">
        <v>983</v>
      </c>
      <c r="B4" s="183" t="s">
        <v>984</v>
      </c>
      <c r="C4" s="183"/>
      <c r="D4" s="184"/>
      <c r="E4" s="180"/>
      <c r="F4" s="180"/>
      <c r="G4" s="180"/>
      <c r="H4" s="180"/>
    </row>
    <row r="5" spans="1:10" x14ac:dyDescent="0.35">
      <c r="A5" s="181" t="s">
        <v>985</v>
      </c>
      <c r="B5" s="183" t="s">
        <v>986</v>
      </c>
      <c r="C5" s="183"/>
      <c r="D5" s="184"/>
      <c r="E5" s="180"/>
      <c r="F5" s="180"/>
      <c r="G5" s="180"/>
      <c r="H5" s="180"/>
    </row>
    <row r="6" spans="1:10" x14ac:dyDescent="0.35">
      <c r="A6" s="181" t="s">
        <v>987</v>
      </c>
      <c r="B6" s="183" t="s">
        <v>986</v>
      </c>
      <c r="C6" s="183"/>
      <c r="D6" s="184"/>
      <c r="E6" s="180"/>
      <c r="F6" s="180"/>
      <c r="G6" s="180"/>
      <c r="H6" s="180"/>
    </row>
    <row r="7" spans="1:10" ht="29" x14ac:dyDescent="0.35">
      <c r="A7" s="181" t="s">
        <v>915</v>
      </c>
      <c r="B7" s="183" t="s">
        <v>988</v>
      </c>
      <c r="C7" s="183" t="s">
        <v>91</v>
      </c>
      <c r="D7" s="184">
        <v>2</v>
      </c>
      <c r="E7" s="180">
        <v>9601</v>
      </c>
      <c r="F7" s="180">
        <v>19202</v>
      </c>
      <c r="G7" s="180"/>
      <c r="H7" s="180"/>
      <c r="J7" t="str">
        <f>_xlfn.XLOOKUP(A7,'טופס הצעת מחיר'!$B$14:$B$46,'טופס הצעת מחיר'!$B$14:$B$46,"")</f>
        <v>01.01.01.0001</v>
      </c>
    </row>
    <row r="8" spans="1:10" x14ac:dyDescent="0.35">
      <c r="A8" s="181" t="s">
        <v>902</v>
      </c>
      <c r="B8" s="183" t="s">
        <v>989</v>
      </c>
      <c r="C8" s="183" t="s">
        <v>91</v>
      </c>
      <c r="D8" s="184">
        <v>495</v>
      </c>
      <c r="E8" s="180">
        <v>865</v>
      </c>
      <c r="F8" s="180">
        <v>428175</v>
      </c>
      <c r="G8" s="180">
        <f>D8*E8</f>
        <v>428175</v>
      </c>
      <c r="H8" s="180"/>
      <c r="J8" t="str">
        <f>_xlfn.XLOOKUP(A8,'טופס הצעת מחיר'!$B$14:$B$46,'טופס הצעת מחיר'!$B$14:$B$46,"")</f>
        <v>01.01.01.0002</v>
      </c>
    </row>
    <row r="9" spans="1:10" ht="29" x14ac:dyDescent="0.35">
      <c r="A9" s="181" t="s">
        <v>898</v>
      </c>
      <c r="B9" s="183" t="s">
        <v>850</v>
      </c>
      <c r="C9" s="183" t="s">
        <v>91</v>
      </c>
      <c r="D9" s="184">
        <v>45</v>
      </c>
      <c r="E9" s="180">
        <v>1681</v>
      </c>
      <c r="F9" s="180">
        <v>75645</v>
      </c>
      <c r="G9" s="180"/>
      <c r="H9" s="180"/>
      <c r="J9" t="str">
        <f>_xlfn.XLOOKUP(A9,'טופס הצעת מחיר'!$B$14:$B$46,'טופס הצעת מחיר'!$B$14:$B$46,"")</f>
        <v>01.01.01.0003</v>
      </c>
    </row>
    <row r="10" spans="1:10" ht="29" x14ac:dyDescent="0.35">
      <c r="A10" s="181" t="s">
        <v>901</v>
      </c>
      <c r="B10" s="183" t="s">
        <v>851</v>
      </c>
      <c r="C10" s="183" t="s">
        <v>91</v>
      </c>
      <c r="D10" s="184">
        <v>90</v>
      </c>
      <c r="E10" s="180">
        <v>1681</v>
      </c>
      <c r="F10" s="180">
        <v>151290</v>
      </c>
      <c r="G10" s="180"/>
      <c r="H10" s="180"/>
      <c r="J10" t="str">
        <f>_xlfn.XLOOKUP(A10,'טופס הצעת מחיר'!$B$14:$B$46,'טופס הצעת מחיר'!$B$14:$B$46,"")</f>
        <v>01.01.01.0004</v>
      </c>
    </row>
    <row r="11" spans="1:10" x14ac:dyDescent="0.35">
      <c r="A11" s="181" t="s">
        <v>897</v>
      </c>
      <c r="B11" s="183" t="s">
        <v>990</v>
      </c>
      <c r="C11" s="183" t="s">
        <v>91</v>
      </c>
      <c r="D11" s="184">
        <v>10</v>
      </c>
      <c r="E11" s="180">
        <v>24961</v>
      </c>
      <c r="F11" s="180">
        <v>249610</v>
      </c>
      <c r="G11" s="180"/>
      <c r="H11" s="180"/>
      <c r="J11" t="str">
        <f>_xlfn.XLOOKUP(A11,'טופס הצעת מחיר'!$B$14:$B$46,'טופס הצעת מחיר'!$B$14:$B$46,"")</f>
        <v>01.01.01.0005</v>
      </c>
    </row>
    <row r="12" spans="1:10" ht="29" x14ac:dyDescent="0.35">
      <c r="A12" s="181" t="s">
        <v>906</v>
      </c>
      <c r="B12" s="183" t="s">
        <v>852</v>
      </c>
      <c r="C12" s="183" t="s">
        <v>91</v>
      </c>
      <c r="D12" s="184">
        <v>4</v>
      </c>
      <c r="E12" s="180">
        <v>1680</v>
      </c>
      <c r="F12" s="180">
        <v>6720</v>
      </c>
      <c r="G12" s="180"/>
      <c r="H12" s="180"/>
      <c r="J12" t="str">
        <f>_xlfn.XLOOKUP(A12,'טופס הצעת מחיר'!$B$14:$B$46,'טופס הצעת מחיר'!$B$14:$B$46,"")</f>
        <v>01.01.01.0006</v>
      </c>
    </row>
    <row r="13" spans="1:10" x14ac:dyDescent="0.35">
      <c r="A13" s="181" t="s">
        <v>912</v>
      </c>
      <c r="B13" s="183" t="s">
        <v>853</v>
      </c>
      <c r="C13" s="183" t="s">
        <v>91</v>
      </c>
      <c r="D13" s="184">
        <v>2</v>
      </c>
      <c r="E13" s="180">
        <v>48001</v>
      </c>
      <c r="F13" s="180">
        <v>96002</v>
      </c>
      <c r="G13" s="180"/>
      <c r="H13" s="180"/>
      <c r="J13" t="str">
        <f>_xlfn.XLOOKUP(A13,'טופס הצעת מחיר'!$B$14:$B$46,'טופס הצעת מחיר'!$B$14:$B$46,"")</f>
        <v>01.01.01.0007</v>
      </c>
    </row>
    <row r="14" spans="1:10" x14ac:dyDescent="0.35">
      <c r="A14" s="181" t="s">
        <v>911</v>
      </c>
      <c r="B14" s="183" t="s">
        <v>854</v>
      </c>
      <c r="C14" s="183" t="s">
        <v>91</v>
      </c>
      <c r="D14" s="184">
        <v>1</v>
      </c>
      <c r="E14" s="180">
        <v>7680</v>
      </c>
      <c r="F14" s="180">
        <v>7680</v>
      </c>
      <c r="G14" s="180"/>
      <c r="H14" s="180"/>
      <c r="J14" t="str">
        <f>_xlfn.XLOOKUP(A14,'טופס הצעת מחיר'!$B$14:$B$46,'טופס הצעת מחיר'!$B$14:$B$46,"")</f>
        <v>01.01.01.0008</v>
      </c>
    </row>
    <row r="15" spans="1:10" x14ac:dyDescent="0.35">
      <c r="A15" s="181" t="s">
        <v>909</v>
      </c>
      <c r="B15" s="183" t="s">
        <v>855</v>
      </c>
      <c r="C15" s="183" t="s">
        <v>91</v>
      </c>
      <c r="D15" s="184">
        <v>4</v>
      </c>
      <c r="E15" s="180">
        <v>316801</v>
      </c>
      <c r="F15" s="180">
        <v>1267204</v>
      </c>
      <c r="G15" s="180"/>
      <c r="H15" s="180"/>
      <c r="J15" t="str">
        <f>_xlfn.XLOOKUP(A15,'טופס הצעת מחיר'!$B$14:$B$46,'טופס הצעת מחיר'!$B$14:$B$46,"")</f>
        <v>01.01.01.0009</v>
      </c>
    </row>
    <row r="16" spans="1:10" x14ac:dyDescent="0.35">
      <c r="A16" s="181" t="s">
        <v>910</v>
      </c>
      <c r="B16" s="183" t="s">
        <v>856</v>
      </c>
      <c r="C16" s="183" t="s">
        <v>91</v>
      </c>
      <c r="D16" s="184">
        <v>4</v>
      </c>
      <c r="E16" s="180">
        <v>158400</v>
      </c>
      <c r="F16" s="180">
        <v>633600</v>
      </c>
      <c r="G16" s="180"/>
      <c r="H16" s="180"/>
      <c r="J16" t="str">
        <f>_xlfn.XLOOKUP(A16,'טופס הצעת מחיר'!$B$14:$B$46,'טופס הצעת מחיר'!$B$14:$B$46,"")</f>
        <v>01.01.01.0010</v>
      </c>
    </row>
    <row r="17" spans="1:10" ht="29" x14ac:dyDescent="0.35">
      <c r="A17" s="181" t="s">
        <v>913</v>
      </c>
      <c r="B17" s="183" t="s">
        <v>991</v>
      </c>
      <c r="C17" s="183" t="s">
        <v>91</v>
      </c>
      <c r="D17" s="184">
        <v>1</v>
      </c>
      <c r="E17" s="180">
        <v>1008000</v>
      </c>
      <c r="F17" s="180">
        <v>1008000</v>
      </c>
      <c r="G17" s="180"/>
      <c r="H17" s="180"/>
      <c r="J17" t="str">
        <f>_xlfn.XLOOKUP(A17,'טופס הצעת מחיר'!$B$14:$B$46,'טופס הצעת מחיר'!$B$14:$B$46,"")</f>
        <v>01.01.01.0011</v>
      </c>
    </row>
    <row r="18" spans="1:10" ht="29" x14ac:dyDescent="0.35">
      <c r="A18" s="181" t="s">
        <v>896</v>
      </c>
      <c r="B18" s="183" t="s">
        <v>857</v>
      </c>
      <c r="C18" s="183" t="s">
        <v>91</v>
      </c>
      <c r="D18" s="184">
        <v>6</v>
      </c>
      <c r="E18" s="180">
        <v>79201</v>
      </c>
      <c r="F18" s="180">
        <v>475206</v>
      </c>
      <c r="G18" s="180"/>
      <c r="H18" s="180"/>
      <c r="J18" t="str">
        <f>_xlfn.XLOOKUP(A18,'טופס הצעת מחיר'!$B$14:$B$46,'טופס הצעת מחיר'!$B$14:$B$46,"")</f>
        <v>01.01.01.0012</v>
      </c>
    </row>
    <row r="19" spans="1:10" x14ac:dyDescent="0.35">
      <c r="A19" s="181" t="s">
        <v>907</v>
      </c>
      <c r="B19" s="183" t="s">
        <v>858</v>
      </c>
      <c r="C19" s="183" t="s">
        <v>91</v>
      </c>
      <c r="D19" s="184">
        <v>16</v>
      </c>
      <c r="E19" s="180">
        <v>35521</v>
      </c>
      <c r="F19" s="180">
        <v>568336</v>
      </c>
      <c r="G19" s="180"/>
      <c r="H19" s="180"/>
      <c r="J19" t="str">
        <f>_xlfn.XLOOKUP(A19,'טופס הצעת מחיר'!$B$14:$B$46,'טופס הצעת מחיר'!$B$14:$B$46,"")</f>
        <v>01.01.01.0013</v>
      </c>
    </row>
    <row r="20" spans="1:10" x14ac:dyDescent="0.35">
      <c r="A20" s="181" t="s">
        <v>908</v>
      </c>
      <c r="B20" s="183" t="s">
        <v>859</v>
      </c>
      <c r="C20" s="183" t="s">
        <v>91</v>
      </c>
      <c r="D20" s="184">
        <v>2</v>
      </c>
      <c r="E20" s="180">
        <v>72000</v>
      </c>
      <c r="F20" s="180">
        <v>144000</v>
      </c>
      <c r="G20" s="180"/>
      <c r="H20" s="180"/>
      <c r="J20" t="str">
        <f>_xlfn.XLOOKUP(A20,'טופס הצעת מחיר'!$B$14:$B$46,'טופס הצעת מחיר'!$B$14:$B$46,"")</f>
        <v>01.01.01.0014</v>
      </c>
    </row>
    <row r="21" spans="1:10" ht="29" x14ac:dyDescent="0.35">
      <c r="A21" s="181" t="s">
        <v>900</v>
      </c>
      <c r="B21" s="183" t="s">
        <v>860</v>
      </c>
      <c r="C21" s="183" t="s">
        <v>91</v>
      </c>
      <c r="D21" s="184">
        <v>2</v>
      </c>
      <c r="E21" s="180">
        <v>11520</v>
      </c>
      <c r="F21" s="180">
        <v>23040</v>
      </c>
      <c r="G21" s="180"/>
      <c r="H21" s="180"/>
      <c r="J21" t="str">
        <f>_xlfn.XLOOKUP(A21,'טופס הצעת מחיר'!$B$14:$B$46,'טופס הצעת מחיר'!$B$14:$B$46,"")</f>
        <v>01.01.01.0015</v>
      </c>
    </row>
    <row r="22" spans="1:10" ht="29" x14ac:dyDescent="0.35">
      <c r="A22" s="181" t="s">
        <v>899</v>
      </c>
      <c r="B22" s="183" t="s">
        <v>861</v>
      </c>
      <c r="C22" s="183" t="s">
        <v>91</v>
      </c>
      <c r="D22" s="184">
        <v>45</v>
      </c>
      <c r="E22" s="180">
        <v>13440</v>
      </c>
      <c r="F22" s="180">
        <v>604800</v>
      </c>
      <c r="G22" s="180"/>
      <c r="H22" s="180"/>
      <c r="J22" t="str">
        <f>_xlfn.XLOOKUP(A22,'טופס הצעת מחיר'!$B$14:$B$46,'טופס הצעת מחיר'!$B$14:$B$46,"")</f>
        <v>01.01.01.0016</v>
      </c>
    </row>
    <row r="23" spans="1:10" ht="29" x14ac:dyDescent="0.35">
      <c r="A23" s="181" t="s">
        <v>905</v>
      </c>
      <c r="B23" s="183" t="s">
        <v>862</v>
      </c>
      <c r="C23" s="183" t="s">
        <v>91</v>
      </c>
      <c r="D23" s="184">
        <v>4</v>
      </c>
      <c r="E23" s="180">
        <v>336000</v>
      </c>
      <c r="F23" s="180">
        <v>1344000</v>
      </c>
      <c r="G23" s="180"/>
      <c r="H23" s="180"/>
      <c r="J23" t="str">
        <f>_xlfn.XLOOKUP(A23,'טופס הצעת מחיר'!$B$14:$B$46,'טופס הצעת מחיר'!$B$14:$B$46,"")</f>
        <v>01.01.01.0017</v>
      </c>
    </row>
    <row r="24" spans="1:10" ht="29" x14ac:dyDescent="0.35">
      <c r="A24" s="181" t="s">
        <v>992</v>
      </c>
      <c r="B24" s="183" t="s">
        <v>993</v>
      </c>
      <c r="C24" s="183" t="s">
        <v>91</v>
      </c>
      <c r="D24" s="184">
        <v>1200</v>
      </c>
      <c r="E24" s="180">
        <v>7585</v>
      </c>
      <c r="F24" s="180">
        <v>9102000</v>
      </c>
      <c r="G24" s="180"/>
      <c r="H24" s="180"/>
      <c r="J24" t="str">
        <f>_xlfn.XLOOKUP(A24,'טופס הצעת מחיר'!$B$14:$B$46,'טופס הצעת מחיר'!$B$14:$B$46,"")</f>
        <v>01.01.01.0018</v>
      </c>
    </row>
    <row r="25" spans="1:10" ht="43.5" x14ac:dyDescent="0.35">
      <c r="A25" s="181" t="s">
        <v>903</v>
      </c>
      <c r="B25" s="183" t="s">
        <v>863</v>
      </c>
      <c r="C25" s="183" t="s">
        <v>91</v>
      </c>
      <c r="D25" s="184">
        <v>20</v>
      </c>
      <c r="E25" s="180">
        <v>9505</v>
      </c>
      <c r="F25" s="180">
        <v>190100</v>
      </c>
      <c r="G25" s="180"/>
      <c r="H25" s="180"/>
      <c r="J25" t="str">
        <f>_xlfn.XLOOKUP(A25,'טופס הצעת מחיר'!$B$14:$B$46,'טופס הצעת מחיר'!$B$14:$B$46,"")</f>
        <v>01.01.01.0019</v>
      </c>
    </row>
    <row r="26" spans="1:10" ht="43.5" x14ac:dyDescent="0.35">
      <c r="A26" s="181" t="s">
        <v>904</v>
      </c>
      <c r="B26" s="183" t="s">
        <v>864</v>
      </c>
      <c r="C26" s="183" t="s">
        <v>91</v>
      </c>
      <c r="D26" s="184">
        <v>10</v>
      </c>
      <c r="E26" s="180">
        <v>6720</v>
      </c>
      <c r="F26" s="180">
        <v>67200</v>
      </c>
      <c r="G26" s="180"/>
      <c r="H26" s="180"/>
      <c r="J26" t="str">
        <f>_xlfn.XLOOKUP(A26,'טופס הצעת מחיר'!$B$14:$B$46,'טופס הצעת מחיר'!$B$14:$B$46,"")</f>
        <v>01.01.01.0021</v>
      </c>
    </row>
    <row r="27" spans="1:10" x14ac:dyDescent="0.35">
      <c r="A27" s="181" t="s">
        <v>916</v>
      </c>
      <c r="B27" s="183" t="s">
        <v>994</v>
      </c>
      <c r="C27" s="183" t="s">
        <v>995</v>
      </c>
      <c r="D27" s="184">
        <v>120</v>
      </c>
      <c r="E27" s="180">
        <v>1153</v>
      </c>
      <c r="F27" s="180">
        <v>138360</v>
      </c>
      <c r="G27" s="180"/>
      <c r="H27" s="180"/>
      <c r="J27" t="str">
        <f>_xlfn.XLOOKUP(A27,'טופס הצעת מחיר'!$B$14:$B$46,'טופס הצעת מחיר'!$B$14:$B$46,"")</f>
        <v>01.01.01.0022</v>
      </c>
    </row>
    <row r="28" spans="1:10" x14ac:dyDescent="0.35">
      <c r="A28" s="181" t="s">
        <v>914</v>
      </c>
      <c r="B28" s="183" t="s">
        <v>865</v>
      </c>
      <c r="C28" s="183" t="s">
        <v>91</v>
      </c>
      <c r="D28" s="184">
        <v>5</v>
      </c>
      <c r="E28" s="180">
        <v>49920</v>
      </c>
      <c r="F28" s="180">
        <v>249600</v>
      </c>
      <c r="G28" s="180"/>
      <c r="H28" s="180"/>
      <c r="J28" t="str">
        <f>_xlfn.XLOOKUP(A28,'טופס הצעת מחיר'!$B$14:$B$46,'טופס הצעת מחיר'!$B$14:$B$46,"")</f>
        <v>01.01.01.0023</v>
      </c>
    </row>
    <row r="29" spans="1:10" ht="29" x14ac:dyDescent="0.35">
      <c r="A29" s="181" t="s">
        <v>996</v>
      </c>
      <c r="B29" s="183" t="s">
        <v>997</v>
      </c>
      <c r="C29" s="183" t="s">
        <v>115</v>
      </c>
      <c r="D29" s="184">
        <v>1179484</v>
      </c>
      <c r="E29" s="180">
        <v>1</v>
      </c>
      <c r="F29" s="180">
        <v>1179484</v>
      </c>
      <c r="G29" s="180"/>
      <c r="H29" s="180"/>
      <c r="J29" t="str">
        <f>_xlfn.XLOOKUP(A29,'טופס הצעת מחיר'!$B$14:$B$46,'טופס הצעת מחיר'!$B$14:$B$46,"")</f>
        <v/>
      </c>
    </row>
    <row r="30" spans="1:10" x14ac:dyDescent="0.35">
      <c r="A30" s="181" t="s">
        <v>998</v>
      </c>
      <c r="B30" s="183" t="s">
        <v>999</v>
      </c>
      <c r="C30" s="183"/>
      <c r="D30" s="184"/>
      <c r="E30" s="180"/>
      <c r="F30" s="180"/>
      <c r="G30" s="180"/>
      <c r="H30" s="180"/>
    </row>
    <row r="31" spans="1:10" x14ac:dyDescent="0.35">
      <c r="A31" s="181" t="s">
        <v>1000</v>
      </c>
      <c r="B31" s="183" t="s">
        <v>1001</v>
      </c>
      <c r="C31" s="183"/>
      <c r="D31" s="184"/>
      <c r="E31" s="180"/>
      <c r="F31" s="180"/>
      <c r="G31" s="180"/>
      <c r="H31" s="180"/>
    </row>
    <row r="32" spans="1:10" x14ac:dyDescent="0.35">
      <c r="A32" s="181" t="s">
        <v>1002</v>
      </c>
      <c r="B32" s="183" t="s">
        <v>1001</v>
      </c>
      <c r="C32" s="183"/>
      <c r="D32" s="184"/>
      <c r="E32" s="180"/>
      <c r="F32" s="180"/>
      <c r="G32" s="180"/>
      <c r="H32" s="180"/>
    </row>
    <row r="33" spans="1:10" ht="72.5" x14ac:dyDescent="0.35">
      <c r="A33" s="181" t="s">
        <v>893</v>
      </c>
      <c r="B33" s="183" t="s">
        <v>160</v>
      </c>
      <c r="C33" s="183" t="s">
        <v>115</v>
      </c>
      <c r="D33" s="184">
        <v>83</v>
      </c>
      <c r="E33" s="180">
        <v>23040</v>
      </c>
      <c r="F33" s="180">
        <v>1912320</v>
      </c>
      <c r="G33" s="180"/>
      <c r="H33" s="180"/>
      <c r="J33" t="str">
        <f>_xlfn.XLOOKUP(A33,'טופס הצעת מחיר'!$B$56:$B$86,'טופס הצעת מחיר'!$B$56:$B$86,"לא נמצא",0)</f>
        <v>02.01.01.0002</v>
      </c>
    </row>
    <row r="34" spans="1:10" ht="58" x14ac:dyDescent="0.35">
      <c r="A34" s="181" t="s">
        <v>891</v>
      </c>
      <c r="B34" s="183" t="s">
        <v>121</v>
      </c>
      <c r="C34" s="183" t="s">
        <v>91</v>
      </c>
      <c r="D34" s="184">
        <v>800</v>
      </c>
      <c r="E34" s="180">
        <v>7873</v>
      </c>
      <c r="F34" s="180">
        <v>6298400</v>
      </c>
      <c r="G34" s="180"/>
      <c r="H34" s="180"/>
      <c r="J34" t="str">
        <f>_xlfn.XLOOKUP(A34,'טופס הצעת מחיר'!$B$56:$B$86,'טופס הצעת מחיר'!$B$56:$B$86,"לא נמצא",0)</f>
        <v>02.01.01.0004</v>
      </c>
    </row>
    <row r="35" spans="1:10" ht="43.5" x14ac:dyDescent="0.35">
      <c r="A35" s="181" t="s">
        <v>917</v>
      </c>
      <c r="B35" s="183" t="s">
        <v>866</v>
      </c>
      <c r="C35" s="183" t="s">
        <v>115</v>
      </c>
      <c r="D35" s="184">
        <v>400</v>
      </c>
      <c r="E35" s="180">
        <v>625</v>
      </c>
      <c r="F35" s="180">
        <v>250000</v>
      </c>
      <c r="G35" s="180"/>
      <c r="H35" s="180"/>
      <c r="J35" t="str">
        <f>_xlfn.XLOOKUP(A35,'טופס הצעת מחיר'!$B$56:$B$86,'טופס הצעת מחיר'!$B$56:$B$86,"לא נמצא",0)</f>
        <v>02.01.01.0005</v>
      </c>
    </row>
    <row r="36" spans="1:10" x14ac:dyDescent="0.35">
      <c r="A36" s="181" t="s">
        <v>928</v>
      </c>
      <c r="B36" s="183" t="s">
        <v>227</v>
      </c>
      <c r="C36" s="183" t="s">
        <v>115</v>
      </c>
      <c r="D36" s="184">
        <v>950</v>
      </c>
      <c r="E36" s="180">
        <v>1959.4</v>
      </c>
      <c r="F36" s="180">
        <v>1861430</v>
      </c>
      <c r="G36" s="180"/>
      <c r="H36" s="180"/>
      <c r="J36" t="str">
        <f>_xlfn.XLOOKUP(A36,'טופס הצעת מחיר'!$B$56:$B$86,'טופס הצעת מחיר'!$B$56:$B$86,"לא נמצא",0)</f>
        <v>02.01.01.0006</v>
      </c>
    </row>
    <row r="37" spans="1:10" ht="29" x14ac:dyDescent="0.35">
      <c r="A37" s="181" t="s">
        <v>918</v>
      </c>
      <c r="B37" s="183" t="s">
        <v>867</v>
      </c>
      <c r="C37" s="183" t="s">
        <v>91</v>
      </c>
      <c r="D37" s="184">
        <v>60</v>
      </c>
      <c r="E37" s="180">
        <v>240</v>
      </c>
      <c r="F37" s="180">
        <v>14400</v>
      </c>
      <c r="G37" s="180"/>
      <c r="H37" s="180"/>
      <c r="J37" t="str">
        <f>_xlfn.XLOOKUP(A37,'טופס הצעת מחיר'!$B$56:$B$86,'טופס הצעת מחיר'!$B$56:$B$86,"לא נמצא",0)</f>
        <v>02.01.01.0007</v>
      </c>
    </row>
    <row r="38" spans="1:10" ht="43.5" x14ac:dyDescent="0.35">
      <c r="A38" s="181" t="s">
        <v>919</v>
      </c>
      <c r="B38" s="183" t="s">
        <v>133</v>
      </c>
      <c r="C38" s="183" t="s">
        <v>115</v>
      </c>
      <c r="D38" s="184">
        <v>9</v>
      </c>
      <c r="E38" s="180">
        <v>43201</v>
      </c>
      <c r="F38" s="180">
        <v>388809</v>
      </c>
      <c r="G38" s="180"/>
      <c r="H38" s="180"/>
      <c r="J38" t="str">
        <f>_xlfn.XLOOKUP(A38,'טופס הצעת מחיר'!$B$56:$B$86,'טופס הצעת מחיר'!$B$56:$B$86,"לא נמצא",0)</f>
        <v>02.01.01.0010</v>
      </c>
    </row>
    <row r="39" spans="1:10" ht="29" x14ac:dyDescent="0.35">
      <c r="A39" s="181" t="s">
        <v>929</v>
      </c>
      <c r="B39" s="183" t="s">
        <v>301</v>
      </c>
      <c r="C39" s="183" t="s">
        <v>140</v>
      </c>
      <c r="D39" s="184">
        <v>18850</v>
      </c>
      <c r="E39" s="180">
        <v>65.319999999999993</v>
      </c>
      <c r="F39" s="180">
        <v>1231282</v>
      </c>
      <c r="G39" s="180"/>
      <c r="H39" s="180"/>
      <c r="J39" t="str">
        <f>_xlfn.XLOOKUP(A39,'טופס הצעת מחיר'!$B$56:$B$86,'טופס הצעת מחיר'!$B$56:$B$86,"לא נמצא",0)</f>
        <v>02.01.01.0013</v>
      </c>
    </row>
    <row r="40" spans="1:10" ht="29" x14ac:dyDescent="0.35">
      <c r="A40" s="181" t="s">
        <v>930</v>
      </c>
      <c r="B40" s="183" t="s">
        <v>219</v>
      </c>
      <c r="C40" s="183" t="s">
        <v>140</v>
      </c>
      <c r="D40" s="184">
        <v>13620</v>
      </c>
      <c r="E40" s="180">
        <v>79.680000000000007</v>
      </c>
      <c r="F40" s="180">
        <v>1085241.6000000001</v>
      </c>
      <c r="G40" s="180"/>
      <c r="H40" s="180"/>
      <c r="J40" t="str">
        <f>_xlfn.XLOOKUP(A40,'טופס הצעת מחיר'!$B$56:$B$86,'טופס הצעת מחיר'!$B$56:$B$86,"לא נמצא",0)</f>
        <v>02.01.01.0014</v>
      </c>
    </row>
    <row r="41" spans="1:10" ht="29" x14ac:dyDescent="0.35">
      <c r="A41" s="181" t="s">
        <v>931</v>
      </c>
      <c r="B41" s="183" t="s">
        <v>216</v>
      </c>
      <c r="C41" s="183" t="s">
        <v>140</v>
      </c>
      <c r="D41" s="184">
        <v>12080</v>
      </c>
      <c r="E41" s="180">
        <v>41.28</v>
      </c>
      <c r="F41" s="180">
        <v>498662.40000000002</v>
      </c>
      <c r="G41" s="180"/>
      <c r="H41" s="180"/>
      <c r="J41" t="str">
        <f>_xlfn.XLOOKUP(A41,'טופס הצעת מחיר'!$B$56:$B$86,'טופס הצעת מחיר'!$B$56:$B$86,"לא נמצא",0)</f>
        <v>02.01.01.0015</v>
      </c>
    </row>
    <row r="42" spans="1:10" ht="29" x14ac:dyDescent="0.35">
      <c r="A42" s="181" t="s">
        <v>932</v>
      </c>
      <c r="B42" s="183" t="s">
        <v>221</v>
      </c>
      <c r="C42" s="183" t="s">
        <v>140</v>
      </c>
      <c r="D42" s="184">
        <v>2400</v>
      </c>
      <c r="E42" s="180">
        <v>111.4</v>
      </c>
      <c r="F42" s="180">
        <v>267360</v>
      </c>
      <c r="G42" s="180"/>
      <c r="H42" s="180"/>
      <c r="J42" t="str">
        <f>_xlfn.XLOOKUP(A42,'טופס הצעת מחיר'!$B$56:$B$86,'טופס הצעת מחיר'!$B$56:$B$86,"לא נמצא",0)</f>
        <v>02.01.01.0016</v>
      </c>
    </row>
    <row r="43" spans="1:10" ht="29" x14ac:dyDescent="0.35">
      <c r="A43" s="181" t="s">
        <v>933</v>
      </c>
      <c r="B43" s="183" t="s">
        <v>214</v>
      </c>
      <c r="C43" s="183" t="s">
        <v>140</v>
      </c>
      <c r="D43" s="184">
        <v>12450</v>
      </c>
      <c r="E43" s="180">
        <v>42.28</v>
      </c>
      <c r="F43" s="180">
        <v>526386</v>
      </c>
      <c r="G43" s="180"/>
      <c r="H43" s="180"/>
      <c r="J43" t="str">
        <f>_xlfn.XLOOKUP(A43,'טופס הצעת מחיר'!$B$56:$B$86,'טופס הצעת מחיר'!$B$56:$B$86,"לא נמצא",0)</f>
        <v>02.01.01.0017</v>
      </c>
    </row>
    <row r="44" spans="1:10" ht="29" x14ac:dyDescent="0.35">
      <c r="A44" s="181" t="s">
        <v>934</v>
      </c>
      <c r="B44" s="183" t="s">
        <v>239</v>
      </c>
      <c r="C44" s="183" t="s">
        <v>140</v>
      </c>
      <c r="D44" s="184">
        <v>1920</v>
      </c>
      <c r="E44" s="180">
        <v>19.2</v>
      </c>
      <c r="F44" s="180">
        <v>36864</v>
      </c>
      <c r="G44" s="180"/>
      <c r="H44" s="180"/>
      <c r="J44" t="str">
        <f>_xlfn.XLOOKUP(A44,'טופס הצעת מחיר'!$B$56:$B$86,'טופס הצעת מחיר'!$B$56:$B$86,"לא נמצא",0)</f>
        <v>02.01.01.0018</v>
      </c>
    </row>
    <row r="45" spans="1:10" ht="29" x14ac:dyDescent="0.35">
      <c r="A45" s="181" t="s">
        <v>921</v>
      </c>
      <c r="B45" s="183" t="s">
        <v>137</v>
      </c>
      <c r="C45" s="183" t="s">
        <v>140</v>
      </c>
      <c r="D45" s="184">
        <v>94000</v>
      </c>
      <c r="E45" s="180">
        <v>67.2</v>
      </c>
      <c r="F45" s="180">
        <v>6316800</v>
      </c>
      <c r="G45" s="180"/>
      <c r="H45" s="180"/>
      <c r="J45" t="str">
        <f>_xlfn.XLOOKUP(A45,'טופס הצעת מחיר'!$B$56:$B$86,'טופס הצעת מחיר'!$B$56:$B$86,"לא נמצא",0)</f>
        <v>02.01.01.0019</v>
      </c>
    </row>
    <row r="46" spans="1:10" ht="29" x14ac:dyDescent="0.35">
      <c r="A46" s="181" t="s">
        <v>922</v>
      </c>
      <c r="B46" s="183" t="s">
        <v>139</v>
      </c>
      <c r="C46" s="183" t="s">
        <v>140</v>
      </c>
      <c r="D46" s="184">
        <v>41110</v>
      </c>
      <c r="E46" s="180">
        <v>38.4</v>
      </c>
      <c r="F46" s="180">
        <v>1578624</v>
      </c>
      <c r="G46" s="180"/>
      <c r="H46" s="180"/>
      <c r="J46" t="str">
        <f>_xlfn.XLOOKUP(A46,'טופס הצעת מחיר'!$B$56:$B$86,'טופס הצעת מחיר'!$B$56:$B$86,"לא נמצא",0)</f>
        <v>02.01.01.0020</v>
      </c>
    </row>
    <row r="47" spans="1:10" ht="29" x14ac:dyDescent="0.35">
      <c r="A47" s="181" t="s">
        <v>923</v>
      </c>
      <c r="B47" s="183" t="s">
        <v>142</v>
      </c>
      <c r="C47" s="183" t="s">
        <v>140</v>
      </c>
      <c r="D47" s="184">
        <v>1900</v>
      </c>
      <c r="E47" s="180">
        <v>26.88</v>
      </c>
      <c r="F47" s="180">
        <v>51072</v>
      </c>
      <c r="G47" s="180"/>
      <c r="H47" s="180"/>
      <c r="J47" t="str">
        <f>_xlfn.XLOOKUP(A47,'טופס הצעת מחיר'!$B$56:$B$86,'טופס הצעת מחיר'!$B$56:$B$86,"לא נמצא",0)</f>
        <v>02.01.01.0021</v>
      </c>
    </row>
    <row r="48" spans="1:10" ht="29" x14ac:dyDescent="0.35">
      <c r="A48" s="181" t="s">
        <v>1003</v>
      </c>
      <c r="B48" s="183" t="s">
        <v>868</v>
      </c>
      <c r="C48" s="183" t="s">
        <v>140</v>
      </c>
      <c r="D48" s="184">
        <v>1200</v>
      </c>
      <c r="E48" s="180">
        <v>29.76</v>
      </c>
      <c r="F48" s="180">
        <v>35712</v>
      </c>
      <c r="G48" s="180"/>
      <c r="H48" s="180"/>
      <c r="J48" t="str">
        <f>_xlfn.XLOOKUP(A48,'טופס הצעת מחיר'!$B$56:$B$86,'טופס הצעת מחיר'!$B$56:$B$86,"לא נמצא",0)</f>
        <v>02.01.01.0022</v>
      </c>
    </row>
    <row r="49" spans="1:10" x14ac:dyDescent="0.35">
      <c r="A49" s="181" t="s">
        <v>925</v>
      </c>
      <c r="B49" s="183" t="s">
        <v>869</v>
      </c>
      <c r="C49" s="183" t="s">
        <v>115</v>
      </c>
      <c r="D49" s="184">
        <v>29</v>
      </c>
      <c r="E49" s="180">
        <v>19.2</v>
      </c>
      <c r="F49" s="180">
        <v>556.79999999999995</v>
      </c>
      <c r="G49" s="180"/>
      <c r="H49" s="180"/>
      <c r="J49" t="str">
        <f>_xlfn.XLOOKUP(A49,'טופס הצעת מחיר'!$B$56:$B$86,'טופס הצעת מחיר'!$B$56:$B$86,"לא נמצא",0)</f>
        <v>02.01.01.0023</v>
      </c>
    </row>
    <row r="50" spans="1:10" x14ac:dyDescent="0.35">
      <c r="A50" s="181" t="s">
        <v>926</v>
      </c>
      <c r="B50" s="183" t="s">
        <v>870</v>
      </c>
      <c r="C50" s="183" t="s">
        <v>115</v>
      </c>
      <c r="D50" s="184">
        <v>74</v>
      </c>
      <c r="E50" s="180">
        <v>21.12</v>
      </c>
      <c r="F50" s="180">
        <v>1562.88</v>
      </c>
      <c r="G50" s="180"/>
      <c r="H50" s="180"/>
      <c r="J50" t="str">
        <f>_xlfn.XLOOKUP(A50,'טופס הצעת מחיר'!$B$56:$B$86,'טופס הצעת מחיר'!$B$56:$B$86,"לא נמצא",0)</f>
        <v>02.01.01.0024</v>
      </c>
    </row>
    <row r="51" spans="1:10" x14ac:dyDescent="0.35">
      <c r="A51" s="181" t="s">
        <v>927</v>
      </c>
      <c r="B51" s="183" t="s">
        <v>871</v>
      </c>
      <c r="C51" s="183" t="s">
        <v>115</v>
      </c>
      <c r="D51" s="184">
        <v>250</v>
      </c>
      <c r="E51" s="180">
        <v>23.04</v>
      </c>
      <c r="F51" s="180">
        <v>5760</v>
      </c>
      <c r="G51" s="180"/>
      <c r="H51" s="180"/>
      <c r="J51" t="str">
        <f>_xlfn.XLOOKUP(A51,'טופס הצעת מחיר'!$B$56:$B$86,'טופס הצעת מחיר'!$B$56:$B$86,"לא נמצא",0)</f>
        <v>02.01.01.0025</v>
      </c>
    </row>
    <row r="52" spans="1:10" x14ac:dyDescent="0.35">
      <c r="A52" s="181" t="s">
        <v>920</v>
      </c>
      <c r="B52" s="183" t="s">
        <v>135</v>
      </c>
      <c r="C52" s="183" t="s">
        <v>115</v>
      </c>
      <c r="D52" s="184">
        <v>2800</v>
      </c>
      <c r="E52" s="180">
        <v>115.2</v>
      </c>
      <c r="F52" s="180">
        <v>322560</v>
      </c>
      <c r="G52" s="180"/>
      <c r="H52" s="180"/>
      <c r="J52" t="str">
        <f>_xlfn.XLOOKUP(A52,'טופס הצעת מחיר'!$B$56:$B$86,'טופס הצעת מחיר'!$B$56:$B$86,"לא נמצא",0)</f>
        <v>02.01.01.0026</v>
      </c>
    </row>
    <row r="53" spans="1:10" x14ac:dyDescent="0.35">
      <c r="A53" s="181" t="s">
        <v>924</v>
      </c>
      <c r="B53" s="183" t="s">
        <v>144</v>
      </c>
      <c r="C53" s="183" t="s">
        <v>115</v>
      </c>
      <c r="D53" s="184">
        <v>250</v>
      </c>
      <c r="E53" s="180">
        <v>4700</v>
      </c>
      <c r="F53" s="180">
        <v>1175000</v>
      </c>
      <c r="G53" s="180"/>
      <c r="H53" s="180"/>
      <c r="J53" t="str">
        <f>_xlfn.XLOOKUP(A53,'טופס הצעת מחיר'!$B$56:$B$86,'טופס הצעת מחיר'!$B$56:$B$86,"לא נמצא",0)</f>
        <v>02.01.01.0028</v>
      </c>
    </row>
    <row r="54" spans="1:10" ht="29" x14ac:dyDescent="0.35">
      <c r="A54" s="181" t="s">
        <v>935</v>
      </c>
      <c r="B54" s="183" t="s">
        <v>872</v>
      </c>
      <c r="C54" s="183" t="s">
        <v>115</v>
      </c>
      <c r="D54" s="184">
        <v>300</v>
      </c>
      <c r="E54" s="180">
        <v>8832</v>
      </c>
      <c r="F54" s="180">
        <v>2649600</v>
      </c>
      <c r="G54" s="180"/>
      <c r="H54" s="180"/>
      <c r="J54" t="str">
        <f>_xlfn.XLOOKUP(A54,'טופס הצעת מחיר'!$B$56:$B$86,'טופס הצעת מחיר'!$B$56:$B$86,"לא נמצא",0)</f>
        <v>02.01.01.0029</v>
      </c>
    </row>
    <row r="55" spans="1:10" ht="29" x14ac:dyDescent="0.35">
      <c r="A55" s="181" t="s">
        <v>936</v>
      </c>
      <c r="B55" s="183" t="s">
        <v>1004</v>
      </c>
      <c r="C55" s="183" t="s">
        <v>115</v>
      </c>
      <c r="D55" s="184">
        <v>49</v>
      </c>
      <c r="E55" s="180">
        <v>76800</v>
      </c>
      <c r="F55" s="180">
        <v>3763200</v>
      </c>
      <c r="G55" s="180"/>
      <c r="H55" s="180"/>
      <c r="J55" t="str">
        <f>_xlfn.XLOOKUP(A55,'טופס הצעת מחיר'!$B$56:$B$86,'טופס הצעת מחיר'!$B$56:$B$86,"לא נמצא",0)</f>
        <v>02.01.01.0030</v>
      </c>
    </row>
    <row r="56" spans="1:10" ht="29" x14ac:dyDescent="0.35">
      <c r="A56" s="181" t="s">
        <v>937</v>
      </c>
      <c r="B56" s="183" t="s">
        <v>1005</v>
      </c>
      <c r="C56" s="183" t="s">
        <v>115</v>
      </c>
      <c r="D56" s="184">
        <v>32</v>
      </c>
      <c r="E56" s="180">
        <v>26000</v>
      </c>
      <c r="F56" s="180">
        <v>832000</v>
      </c>
      <c r="G56" s="180"/>
      <c r="H56" s="180"/>
      <c r="J56" t="str">
        <f>_xlfn.XLOOKUP(A56,'טופס הצעת מחיר'!$B$56:$B$86,'טופס הצעת מחיר'!$B$56:$B$86,"לא נמצא",0)</f>
        <v>02.01.01.0031</v>
      </c>
    </row>
    <row r="57" spans="1:10" ht="29" x14ac:dyDescent="0.35">
      <c r="A57" s="181" t="s">
        <v>938</v>
      </c>
      <c r="B57" s="183" t="s">
        <v>1006</v>
      </c>
      <c r="C57" s="183" t="s">
        <v>115</v>
      </c>
      <c r="D57" s="184">
        <v>38</v>
      </c>
      <c r="E57" s="180">
        <v>33000</v>
      </c>
      <c r="F57" s="180">
        <v>1254000</v>
      </c>
      <c r="G57" s="180"/>
      <c r="H57" s="180"/>
      <c r="J57" t="str">
        <f>_xlfn.XLOOKUP(A57,'טופס הצעת מחיר'!$B$56:$B$86,'טופס הצעת מחיר'!$B$56:$B$86,"לא נמצא",0)</f>
        <v>02.01.01.0032</v>
      </c>
    </row>
    <row r="58" spans="1:10" ht="29" x14ac:dyDescent="0.35">
      <c r="A58" s="181" t="s">
        <v>1007</v>
      </c>
      <c r="B58" s="183" t="s">
        <v>1008</v>
      </c>
      <c r="C58" s="183" t="s">
        <v>115</v>
      </c>
      <c r="D58" s="184">
        <v>8</v>
      </c>
      <c r="E58" s="180">
        <v>38000</v>
      </c>
      <c r="F58" s="180">
        <v>304000</v>
      </c>
      <c r="G58" s="180"/>
      <c r="H58" s="180"/>
      <c r="J58" t="str">
        <f>_xlfn.XLOOKUP(A58,'טופס הצעת מחיר'!$B$56:$B$86,'טופס הצעת מחיר'!$B$56:$B$86,"לא נמצא",0)</f>
        <v>02.01.01.0033</v>
      </c>
    </row>
    <row r="59" spans="1:10" ht="29" x14ac:dyDescent="0.35">
      <c r="A59" s="181" t="s">
        <v>1009</v>
      </c>
      <c r="B59" s="183" t="s">
        <v>1010</v>
      </c>
      <c r="C59" s="183" t="s">
        <v>115</v>
      </c>
      <c r="D59" s="184">
        <v>14</v>
      </c>
      <c r="E59" s="180">
        <v>48000</v>
      </c>
      <c r="F59" s="180">
        <v>672000</v>
      </c>
      <c r="G59" s="180"/>
      <c r="H59" s="180"/>
      <c r="J59" t="str">
        <f>_xlfn.XLOOKUP(A59,'טופס הצעת מחיר'!$B$56:$B$86,'טופס הצעת מחיר'!$B$56:$B$86,"לא נמצא",0)</f>
        <v>02.01.01.0034</v>
      </c>
    </row>
    <row r="60" spans="1:10" ht="29" x14ac:dyDescent="0.35">
      <c r="A60" s="181" t="s">
        <v>1011</v>
      </c>
      <c r="B60" s="183" t="s">
        <v>1012</v>
      </c>
      <c r="C60" s="183" t="s">
        <v>115</v>
      </c>
      <c r="D60" s="184">
        <v>2</v>
      </c>
      <c r="E60" s="180">
        <v>52000</v>
      </c>
      <c r="F60" s="180">
        <v>104000</v>
      </c>
      <c r="G60" s="180"/>
      <c r="H60" s="180"/>
      <c r="J60" t="str">
        <f>_xlfn.XLOOKUP(A60,'טופס הצעת מחיר'!$B$56:$B$86,'טופס הצעת מחיר'!$B$56:$B$86,"לא נמצא",0)</f>
        <v>02.01.01.0035</v>
      </c>
    </row>
    <row r="61" spans="1:10" ht="29" x14ac:dyDescent="0.35">
      <c r="A61" s="181" t="s">
        <v>1013</v>
      </c>
      <c r="B61" s="183" t="s">
        <v>1014</v>
      </c>
      <c r="C61" s="183" t="s">
        <v>115</v>
      </c>
      <c r="D61" s="184">
        <v>5</v>
      </c>
      <c r="E61" s="180">
        <v>61200</v>
      </c>
      <c r="F61" s="180">
        <v>306000</v>
      </c>
      <c r="G61" s="180"/>
      <c r="H61" s="180"/>
      <c r="J61" t="str">
        <f>_xlfn.XLOOKUP(A61,'טופס הצעת מחיר'!$B$56:$B$86,'טופס הצעת מחיר'!$B$56:$B$86,"לא נמצא",0)</f>
        <v>02.01.01.0036</v>
      </c>
    </row>
    <row r="62" spans="1:10" ht="29" x14ac:dyDescent="0.35">
      <c r="A62" s="181" t="s">
        <v>1015</v>
      </c>
      <c r="B62" s="183" t="s">
        <v>873</v>
      </c>
      <c r="C62" s="183" t="s">
        <v>91</v>
      </c>
      <c r="D62" s="184">
        <v>15</v>
      </c>
      <c r="E62" s="180">
        <v>1440</v>
      </c>
      <c r="F62" s="180">
        <v>21600</v>
      </c>
      <c r="G62" s="180"/>
      <c r="H62" s="180"/>
      <c r="J62" t="str">
        <f>_xlfn.XLOOKUP(A62,'טופס הצעת מחיר'!$B$56:$B$86,'טופס הצעת מחיר'!$B$56:$B$86,"לא נמצא",0)</f>
        <v>02.01.01.0037</v>
      </c>
    </row>
    <row r="63" spans="1:10" x14ac:dyDescent="0.35">
      <c r="A63" s="181" t="s">
        <v>1016</v>
      </c>
      <c r="B63" s="183" t="s">
        <v>874</v>
      </c>
      <c r="C63" s="183" t="s">
        <v>91</v>
      </c>
      <c r="D63" s="184">
        <v>14</v>
      </c>
      <c r="E63" s="180">
        <v>196.8</v>
      </c>
      <c r="F63" s="180">
        <v>2755.2</v>
      </c>
      <c r="G63" s="180"/>
      <c r="H63" s="180"/>
      <c r="J63" t="str">
        <f>_xlfn.XLOOKUP(A63,'טופס הצעת מחיר'!$B$56:$B$86,'טופס הצעת מחיר'!$B$56:$B$86,"לא נמצא",0)</f>
        <v>02.01.01.0038</v>
      </c>
    </row>
    <row r="64" spans="1:10" x14ac:dyDescent="0.35">
      <c r="A64" s="181" t="s">
        <v>1017</v>
      </c>
      <c r="B64" s="183" t="s">
        <v>1018</v>
      </c>
      <c r="C64" s="183"/>
      <c r="D64" s="184"/>
      <c r="E64" s="180"/>
      <c r="F64" s="180"/>
      <c r="G64" s="180"/>
      <c r="H64" s="180"/>
    </row>
    <row r="65" spans="1:11" x14ac:dyDescent="0.35">
      <c r="A65" s="181" t="s">
        <v>1017</v>
      </c>
      <c r="B65" s="183" t="s">
        <v>1018</v>
      </c>
      <c r="C65" s="183"/>
      <c r="D65" s="184"/>
      <c r="E65" s="180"/>
      <c r="F65" s="180"/>
      <c r="G65" s="180"/>
      <c r="H65" s="180"/>
    </row>
    <row r="66" spans="1:11" x14ac:dyDescent="0.35">
      <c r="A66" s="181" t="s">
        <v>1019</v>
      </c>
      <c r="B66" s="183" t="s">
        <v>1020</v>
      </c>
      <c r="C66" s="183"/>
      <c r="D66" s="184"/>
      <c r="E66" s="180"/>
      <c r="F66" s="180"/>
      <c r="G66" s="180"/>
      <c r="H66" s="180"/>
    </row>
    <row r="67" spans="1:11" x14ac:dyDescent="0.35">
      <c r="A67" s="181" t="s">
        <v>1021</v>
      </c>
      <c r="B67" s="183" t="s">
        <v>1020</v>
      </c>
      <c r="C67" s="183"/>
      <c r="D67" s="184"/>
      <c r="E67" s="180"/>
      <c r="F67" s="180"/>
      <c r="G67" s="180"/>
      <c r="H67" s="180"/>
    </row>
    <row r="68" spans="1:11" ht="43.5" x14ac:dyDescent="0.35">
      <c r="A68" s="181" t="s">
        <v>945</v>
      </c>
      <c r="B68" s="183" t="s">
        <v>192</v>
      </c>
      <c r="C68" s="183" t="s">
        <v>115</v>
      </c>
      <c r="D68" s="184">
        <v>225</v>
      </c>
      <c r="E68" s="180">
        <v>490</v>
      </c>
      <c r="F68" s="180">
        <v>110250</v>
      </c>
      <c r="G68" s="180"/>
      <c r="H68" s="180"/>
    </row>
    <row r="69" spans="1:11" ht="29" x14ac:dyDescent="0.35">
      <c r="A69" s="181" t="s">
        <v>964</v>
      </c>
      <c r="B69" s="183" t="s">
        <v>152</v>
      </c>
      <c r="C69" s="183" t="s">
        <v>115</v>
      </c>
      <c r="D69" s="184">
        <v>25</v>
      </c>
      <c r="E69" s="180">
        <v>35000</v>
      </c>
      <c r="F69" s="180">
        <v>875000</v>
      </c>
      <c r="G69" s="180"/>
      <c r="H69" s="180"/>
      <c r="K69" t="str">
        <f>_xlfn.XLOOKUP(A69,'טופס הצעת מחיר'!$B$94:$B$124,'טופס הצעת מחיר'!$B$94:$B$124,"לא מופיע")</f>
        <v>03.01.01.0002</v>
      </c>
    </row>
    <row r="70" spans="1:11" ht="43.5" x14ac:dyDescent="0.35">
      <c r="A70" s="181" t="s">
        <v>944</v>
      </c>
      <c r="B70" s="183" t="s">
        <v>190</v>
      </c>
      <c r="C70" s="183" t="s">
        <v>115</v>
      </c>
      <c r="D70" s="184">
        <v>5850</v>
      </c>
      <c r="E70" s="180">
        <v>295</v>
      </c>
      <c r="F70" s="180">
        <v>1725750</v>
      </c>
      <c r="G70" s="180"/>
      <c r="H70" s="180"/>
      <c r="K70" t="str">
        <f>_xlfn.XLOOKUP(A70,'טופס הצעת מחיר'!$B$94:$B$124,'טופס הצעת מחיר'!$B$94:$B$124,"לא מופיע")</f>
        <v>03.01.01.0003</v>
      </c>
    </row>
    <row r="71" spans="1:11" x14ac:dyDescent="0.35">
      <c r="A71" s="181" t="s">
        <v>940</v>
      </c>
      <c r="B71" s="183" t="s">
        <v>180</v>
      </c>
      <c r="C71" s="183" t="s">
        <v>140</v>
      </c>
      <c r="D71" s="184">
        <v>1200</v>
      </c>
      <c r="E71" s="180">
        <v>52</v>
      </c>
      <c r="F71" s="180">
        <v>62400</v>
      </c>
      <c r="G71" s="180"/>
      <c r="H71" s="180"/>
      <c r="K71" t="str">
        <f>_xlfn.XLOOKUP(A71,'טופס הצעת מחיר'!$B$94:$B$124,'טופס הצעת מחיר'!$B$94:$B$124,"לא מופיע")</f>
        <v>03.01.01.0004</v>
      </c>
    </row>
    <row r="72" spans="1:11" x14ac:dyDescent="0.35">
      <c r="A72" s="181" t="s">
        <v>939</v>
      </c>
      <c r="B72" s="183" t="s">
        <v>177</v>
      </c>
      <c r="C72" s="183" t="s">
        <v>140</v>
      </c>
      <c r="D72" s="184">
        <v>5000</v>
      </c>
      <c r="E72" s="180">
        <v>34</v>
      </c>
      <c r="F72" s="180">
        <v>170000</v>
      </c>
      <c r="G72" s="180"/>
      <c r="H72" s="180"/>
      <c r="K72" t="str">
        <f>_xlfn.XLOOKUP(A72,'טופס הצעת מחיר'!$B$94:$B$124,'טופס הצעת מחיר'!$B$94:$B$124,"לא מופיע")</f>
        <v>03.01.01.0005</v>
      </c>
    </row>
    <row r="73" spans="1:11" ht="43.5" x14ac:dyDescent="0.35">
      <c r="A73" s="181" t="s">
        <v>942</v>
      </c>
      <c r="B73" s="183" t="s">
        <v>184</v>
      </c>
      <c r="C73" s="183" t="s">
        <v>140</v>
      </c>
      <c r="D73" s="184">
        <v>2250</v>
      </c>
      <c r="E73" s="180">
        <v>70</v>
      </c>
      <c r="F73" s="180">
        <v>157500</v>
      </c>
      <c r="G73" s="180"/>
      <c r="H73" s="180"/>
      <c r="K73" t="str">
        <f>_xlfn.XLOOKUP(A73,'טופס הצעת מחיר'!$B$94:$B$124,'טופס הצעת מחיר'!$B$94:$B$124,"לא מופיע")</f>
        <v>03.01.01.0006</v>
      </c>
    </row>
    <row r="74" spans="1:11" ht="43.5" x14ac:dyDescent="0.35">
      <c r="A74" s="181" t="s">
        <v>960</v>
      </c>
      <c r="B74" s="183" t="s">
        <v>229</v>
      </c>
      <c r="C74" s="183" t="s">
        <v>91</v>
      </c>
      <c r="D74" s="184">
        <v>108</v>
      </c>
      <c r="E74" s="180">
        <v>200</v>
      </c>
      <c r="F74" s="180">
        <v>21600</v>
      </c>
      <c r="G74" s="180"/>
      <c r="H74" s="180"/>
      <c r="K74" t="str">
        <f>_xlfn.XLOOKUP(A74,'טופס הצעת מחיר'!$B$94:$B$124,'טופס הצעת מחיר'!$B$94:$B$124,"לא מופיע")</f>
        <v>03.01.01.0007</v>
      </c>
    </row>
    <row r="75" spans="1:11" ht="29" x14ac:dyDescent="0.35">
      <c r="A75" s="181" t="s">
        <v>959</v>
      </c>
      <c r="B75" s="183" t="s">
        <v>225</v>
      </c>
      <c r="C75" s="183" t="s">
        <v>91</v>
      </c>
      <c r="D75" s="184">
        <v>480</v>
      </c>
      <c r="E75" s="180">
        <v>43</v>
      </c>
      <c r="F75" s="180">
        <v>20640</v>
      </c>
      <c r="G75" s="180"/>
      <c r="H75" s="180"/>
      <c r="K75" t="str">
        <f>_xlfn.XLOOKUP(A75,'טופס הצעת מחיר'!$B$94:$B$124,'טופס הצעת מחיר'!$B$94:$B$124,"לא מופיע")</f>
        <v>03.01.01.0008</v>
      </c>
    </row>
    <row r="76" spans="1:11" ht="58" x14ac:dyDescent="0.35">
      <c r="A76" s="181" t="s">
        <v>961</v>
      </c>
      <c r="B76" s="183" t="s">
        <v>875</v>
      </c>
      <c r="C76" s="183" t="s">
        <v>91</v>
      </c>
      <c r="D76" s="184">
        <v>35</v>
      </c>
      <c r="E76" s="180">
        <v>55750</v>
      </c>
      <c r="F76" s="180">
        <v>1951250</v>
      </c>
      <c r="G76" s="180"/>
      <c r="H76" s="180"/>
      <c r="K76" t="str">
        <f>_xlfn.XLOOKUP(A76,'טופס הצעת מחיר'!$B$94:$B$124,'טופס הצעת מחיר'!$B$94:$B$124,"לא מופיע")</f>
        <v>03.01.01.0009</v>
      </c>
    </row>
    <row r="77" spans="1:11" ht="58" x14ac:dyDescent="0.35">
      <c r="A77" s="181" t="s">
        <v>894</v>
      </c>
      <c r="B77" s="183" t="s">
        <v>1022</v>
      </c>
      <c r="C77" s="183" t="s">
        <v>140</v>
      </c>
      <c r="D77" s="184">
        <v>4500</v>
      </c>
      <c r="E77" s="180">
        <v>114</v>
      </c>
      <c r="F77" s="180">
        <v>513000</v>
      </c>
      <c r="G77" s="180"/>
      <c r="H77" s="180"/>
      <c r="K77" t="str">
        <f>_xlfn.XLOOKUP(A77,'טופס הצעת מחיר'!$B$94:$B$124,'טופס הצעת מחיר'!$B$94:$B$124,"לא מופיע")</f>
        <v>03.01.01.0010</v>
      </c>
    </row>
    <row r="78" spans="1:11" ht="29" x14ac:dyDescent="0.35">
      <c r="A78" s="181" t="s">
        <v>956</v>
      </c>
      <c r="B78" s="183" t="s">
        <v>1023</v>
      </c>
      <c r="C78" s="183" t="s">
        <v>1024</v>
      </c>
      <c r="D78" s="184">
        <v>1000</v>
      </c>
      <c r="E78" s="180">
        <v>320</v>
      </c>
      <c r="F78" s="180">
        <v>320000</v>
      </c>
      <c r="G78" s="180"/>
      <c r="H78" s="180"/>
      <c r="K78" t="str">
        <f>_xlfn.XLOOKUP(A78,'טופס הצעת מחיר'!$B$94:$B$124,'טופס הצעת מחיר'!$B$94:$B$124,"לא מופיע")</f>
        <v>03.01.01.0011</v>
      </c>
    </row>
    <row r="79" spans="1:11" x14ac:dyDescent="0.35">
      <c r="A79" s="181" t="s">
        <v>957</v>
      </c>
      <c r="B79" s="183" t="s">
        <v>1025</v>
      </c>
      <c r="C79" s="183" t="s">
        <v>1026</v>
      </c>
      <c r="D79" s="184">
        <v>7500</v>
      </c>
      <c r="E79" s="180">
        <v>2.1</v>
      </c>
      <c r="F79" s="180">
        <v>15750</v>
      </c>
      <c r="G79" s="180"/>
      <c r="H79" s="180"/>
      <c r="K79" t="str">
        <f>_xlfn.XLOOKUP(A79,'טופס הצעת מחיר'!$B$94:$B$124,'טופס הצעת מחיר'!$B$94:$B$124,"לא מופיע")</f>
        <v>03.01.01.0012</v>
      </c>
    </row>
    <row r="80" spans="1:11" x14ac:dyDescent="0.35">
      <c r="A80" s="181" t="s">
        <v>955</v>
      </c>
      <c r="B80" s="183" t="s">
        <v>1027</v>
      </c>
      <c r="C80" s="183" t="s">
        <v>1026</v>
      </c>
      <c r="D80" s="184">
        <v>3503</v>
      </c>
      <c r="E80" s="180">
        <v>9</v>
      </c>
      <c r="F80" s="180">
        <v>31527</v>
      </c>
      <c r="G80" s="180"/>
      <c r="H80" s="180"/>
      <c r="K80" t="str">
        <f>_xlfn.XLOOKUP(A80,'טופס הצעת מחיר'!$B$94:$B$124,'טופס הצעת מחיר'!$B$94:$B$124,"לא מופיע")</f>
        <v>03.01.01.0013</v>
      </c>
    </row>
    <row r="81" spans="1:11" ht="29" x14ac:dyDescent="0.35">
      <c r="A81" s="181" t="s">
        <v>953</v>
      </c>
      <c r="B81" s="183" t="s">
        <v>1028</v>
      </c>
      <c r="C81" s="183" t="s">
        <v>1026</v>
      </c>
      <c r="D81" s="184">
        <v>5000</v>
      </c>
      <c r="E81" s="180">
        <v>12</v>
      </c>
      <c r="F81" s="180">
        <v>60000</v>
      </c>
      <c r="G81" s="180"/>
      <c r="H81" s="180"/>
      <c r="K81" t="str">
        <f>_xlfn.XLOOKUP(A81,'טופס הצעת מחיר'!$B$94:$B$124,'טופס הצעת מחיר'!$B$94:$B$124,"לא מופיע")</f>
        <v>03.01.01.0014</v>
      </c>
    </row>
    <row r="82" spans="1:11" ht="29" x14ac:dyDescent="0.35">
      <c r="A82" s="181" t="s">
        <v>947</v>
      </c>
      <c r="B82" s="183" t="s">
        <v>1029</v>
      </c>
      <c r="C82" s="183" t="s">
        <v>1026</v>
      </c>
      <c r="D82" s="184">
        <v>1000</v>
      </c>
      <c r="E82" s="180">
        <v>48</v>
      </c>
      <c r="F82" s="180">
        <v>48000</v>
      </c>
      <c r="G82" s="180"/>
      <c r="H82" s="180"/>
      <c r="K82" t="str">
        <f>_xlfn.XLOOKUP(A82,'טופס הצעת מחיר'!$B$94:$B$124,'טופס הצעת מחיר'!$B$94:$B$124,"לא מופיע")</f>
        <v>03.01.01.0015</v>
      </c>
    </row>
    <row r="83" spans="1:11" x14ac:dyDescent="0.35">
      <c r="A83" s="181" t="s">
        <v>946</v>
      </c>
      <c r="B83" s="183" t="s">
        <v>1030</v>
      </c>
      <c r="C83" s="183" t="s">
        <v>1026</v>
      </c>
      <c r="D83" s="184">
        <v>1000</v>
      </c>
      <c r="E83" s="180">
        <v>35</v>
      </c>
      <c r="F83" s="180">
        <v>35000</v>
      </c>
      <c r="G83" s="180"/>
      <c r="H83" s="180"/>
      <c r="K83" t="str">
        <f>_xlfn.XLOOKUP(A83,'טופס הצעת מחיר'!$B$94:$B$124,'טופס הצעת מחיר'!$B$94:$B$124,"לא מופיע")</f>
        <v>03.01.01.0016</v>
      </c>
    </row>
    <row r="84" spans="1:11" x14ac:dyDescent="0.35">
      <c r="A84" s="181" t="s">
        <v>948</v>
      </c>
      <c r="B84" s="183" t="s">
        <v>1031</v>
      </c>
      <c r="C84" s="183" t="s">
        <v>1026</v>
      </c>
      <c r="D84" s="184">
        <v>2000</v>
      </c>
      <c r="E84" s="180">
        <v>40</v>
      </c>
      <c r="F84" s="180">
        <v>80000</v>
      </c>
      <c r="G84" s="180"/>
      <c r="H84" s="180"/>
      <c r="K84" t="str">
        <f>_xlfn.XLOOKUP(A84,'טופס הצעת מחיר'!$B$94:$B$124,'טופס הצעת מחיר'!$B$94:$B$124,"לא מופיע")</f>
        <v>03.01.01.0017</v>
      </c>
    </row>
    <row r="85" spans="1:11" x14ac:dyDescent="0.35">
      <c r="A85" s="181" t="s">
        <v>954</v>
      </c>
      <c r="B85" s="183" t="s">
        <v>1032</v>
      </c>
      <c r="C85" s="183" t="s">
        <v>1033</v>
      </c>
      <c r="D85" s="184">
        <v>20</v>
      </c>
      <c r="E85" s="180">
        <v>8400</v>
      </c>
      <c r="F85" s="180">
        <v>168000</v>
      </c>
      <c r="G85" s="180"/>
      <c r="H85" s="180"/>
      <c r="K85" t="str">
        <f>_xlfn.XLOOKUP(A85,'טופס הצעת מחיר'!$B$94:$B$124,'טופס הצעת מחיר'!$B$94:$B$124,"לא מופיע")</f>
        <v>03.01.01.0018</v>
      </c>
    </row>
    <row r="86" spans="1:11" x14ac:dyDescent="0.35">
      <c r="A86" s="181" t="s">
        <v>941</v>
      </c>
      <c r="B86" s="183" t="s">
        <v>1034</v>
      </c>
      <c r="C86" s="183" t="s">
        <v>1024</v>
      </c>
      <c r="D86" s="184">
        <v>100</v>
      </c>
      <c r="E86" s="180">
        <v>89</v>
      </c>
      <c r="F86" s="180">
        <v>8900</v>
      </c>
      <c r="G86" s="180"/>
      <c r="H86" s="180"/>
      <c r="K86" t="str">
        <f>_xlfn.XLOOKUP(A86,'טופס הצעת מחיר'!$B$94:$B$124,'טופס הצעת מחיר'!$B$94:$B$124,"לא מופיע")</f>
        <v>03.01.01.0019</v>
      </c>
    </row>
    <row r="87" spans="1:11" x14ac:dyDescent="0.35">
      <c r="A87" s="181" t="s">
        <v>950</v>
      </c>
      <c r="B87" s="183" t="s">
        <v>1035</v>
      </c>
      <c r="C87" s="183" t="s">
        <v>140</v>
      </c>
      <c r="D87" s="184">
        <v>3000</v>
      </c>
      <c r="E87" s="180">
        <v>7.2</v>
      </c>
      <c r="F87" s="180">
        <v>21600</v>
      </c>
      <c r="G87" s="180"/>
      <c r="H87" s="180"/>
      <c r="K87" t="str">
        <f>_xlfn.XLOOKUP(A87,'טופס הצעת מחיר'!$B$94:$B$124,'טופס הצעת מחיר'!$B$94:$B$124,"לא מופיע")</f>
        <v>03.01.01.0020</v>
      </c>
    </row>
    <row r="88" spans="1:11" ht="29" x14ac:dyDescent="0.35">
      <c r="A88" s="181" t="s">
        <v>949</v>
      </c>
      <c r="B88" s="183" t="s">
        <v>1036</v>
      </c>
      <c r="C88" s="183" t="s">
        <v>115</v>
      </c>
      <c r="D88" s="184">
        <v>200</v>
      </c>
      <c r="E88" s="180">
        <v>270</v>
      </c>
      <c r="F88" s="180">
        <v>54000</v>
      </c>
      <c r="G88" s="180"/>
      <c r="H88" s="180"/>
      <c r="K88" t="str">
        <f>_xlfn.XLOOKUP(A88,'טופס הצעת מחיר'!$B$94:$B$124,'טופס הצעת מחיר'!$B$94:$B$124,"לא מופיע")</f>
        <v>03.01.01.0021</v>
      </c>
    </row>
    <row r="89" spans="1:11" x14ac:dyDescent="0.35">
      <c r="A89" s="181" t="s">
        <v>951</v>
      </c>
      <c r="B89" s="183" t="s">
        <v>1037</v>
      </c>
      <c r="C89" s="183" t="s">
        <v>115</v>
      </c>
      <c r="D89" s="184">
        <v>100</v>
      </c>
      <c r="E89" s="180">
        <v>650</v>
      </c>
      <c r="F89" s="180">
        <v>65000</v>
      </c>
      <c r="G89" s="180"/>
      <c r="H89" s="180"/>
      <c r="K89" t="str">
        <f>_xlfn.XLOOKUP(A89,'טופס הצעת מחיר'!$B$94:$B$124,'טופס הצעת מחיר'!$B$94:$B$124,"לא מופיע")</f>
        <v>03.01.01.0022</v>
      </c>
    </row>
    <row r="90" spans="1:11" ht="29" x14ac:dyDescent="0.35">
      <c r="A90" s="181" t="s">
        <v>952</v>
      </c>
      <c r="B90" s="183" t="s">
        <v>210</v>
      </c>
      <c r="C90" s="183" t="s">
        <v>140</v>
      </c>
      <c r="D90" s="184">
        <v>10000</v>
      </c>
      <c r="E90" s="180">
        <v>14.7</v>
      </c>
      <c r="F90" s="180">
        <v>147000</v>
      </c>
      <c r="G90" s="180"/>
      <c r="H90" s="180"/>
      <c r="K90" t="str">
        <f>_xlfn.XLOOKUP(A90,'טופס הצעת מחיר'!$B$94:$B$124,'טופס הצעת מחיר'!$B$94:$B$124,"לא מופיע")</f>
        <v>03.01.01.0023</v>
      </c>
    </row>
    <row r="91" spans="1:11" x14ac:dyDescent="0.35">
      <c r="A91" s="181" t="s">
        <v>943</v>
      </c>
      <c r="B91" s="183" t="s">
        <v>212</v>
      </c>
      <c r="C91" s="183" t="s">
        <v>140</v>
      </c>
      <c r="D91" s="184">
        <v>2250</v>
      </c>
      <c r="E91" s="180">
        <v>60</v>
      </c>
      <c r="F91" s="180">
        <v>135000</v>
      </c>
      <c r="G91" s="180"/>
      <c r="H91" s="180"/>
      <c r="K91" t="str">
        <f>_xlfn.XLOOKUP(A91,'טופס הצעת מחיר'!$B$94:$B$124,'טופס הצעת מחיר'!$B$94:$B$124,"לא מופיע")</f>
        <v>03.01.01.0024</v>
      </c>
    </row>
    <row r="92" spans="1:11" x14ac:dyDescent="0.35">
      <c r="A92" s="181" t="s">
        <v>965</v>
      </c>
      <c r="B92" s="183" t="s">
        <v>208</v>
      </c>
      <c r="C92" s="183" t="s">
        <v>140</v>
      </c>
      <c r="D92" s="184">
        <v>25196</v>
      </c>
      <c r="E92" s="180">
        <v>9.1</v>
      </c>
      <c r="F92" s="180">
        <v>229283.6</v>
      </c>
      <c r="G92" s="180"/>
      <c r="H92" s="180"/>
      <c r="K92" t="str">
        <f>_xlfn.XLOOKUP(A92,'טופס הצעת מחיר'!$B$94:$B$124,'טופס הצעת מחיר'!$B$94:$B$124,"לא מופיע")</f>
        <v>03.01.01.0025</v>
      </c>
    </row>
    <row r="93" spans="1:11" ht="43.5" x14ac:dyDescent="0.35">
      <c r="A93" s="181" t="s">
        <v>966</v>
      </c>
      <c r="B93" s="183" t="s">
        <v>204</v>
      </c>
      <c r="C93" s="183" t="s">
        <v>115</v>
      </c>
      <c r="D93" s="184">
        <v>3</v>
      </c>
      <c r="E93" s="180">
        <v>56330</v>
      </c>
      <c r="F93" s="180">
        <v>168990</v>
      </c>
      <c r="G93" s="180"/>
      <c r="H93" s="180"/>
      <c r="K93" t="str">
        <f>_xlfn.XLOOKUP(A93,'טופס הצעת מחיר'!$B$94:$B$124,'טופס הצעת מחיר'!$B$94:$B$124,"לא מופיע")</f>
        <v>03.01.01.0026</v>
      </c>
    </row>
    <row r="94" spans="1:11" x14ac:dyDescent="0.35">
      <c r="A94" s="181" t="s">
        <v>963</v>
      </c>
      <c r="B94" s="183" t="s">
        <v>196</v>
      </c>
      <c r="C94" s="183" t="s">
        <v>91</v>
      </c>
      <c r="D94" s="184">
        <v>60</v>
      </c>
      <c r="E94" s="180">
        <v>2320</v>
      </c>
      <c r="F94" s="180">
        <v>139200</v>
      </c>
      <c r="G94" s="180"/>
      <c r="H94" s="180"/>
      <c r="K94" t="str">
        <f>_xlfn.XLOOKUP(A94,'טופס הצעת מחיר'!$B$94:$B$124,'טופס הצעת מחיר'!$B$94:$B$124,"לא מופיע")</f>
        <v>03.01.01.0027</v>
      </c>
    </row>
    <row r="95" spans="1:11" x14ac:dyDescent="0.35">
      <c r="A95" s="181" t="s">
        <v>962</v>
      </c>
      <c r="B95" s="183" t="s">
        <v>194</v>
      </c>
      <c r="C95" s="183" t="s">
        <v>91</v>
      </c>
      <c r="D95" s="184">
        <v>150</v>
      </c>
      <c r="E95" s="180">
        <v>1780</v>
      </c>
      <c r="F95" s="180">
        <v>267000</v>
      </c>
      <c r="G95" s="180"/>
      <c r="H95" s="180"/>
      <c r="K95" t="str">
        <f>_xlfn.XLOOKUP(A95,'טופס הצעת מחיר'!$B$94:$B$124,'טופס הצעת מחיר'!$B$94:$B$124,"לא מופיע")</f>
        <v>03.01.01.0028</v>
      </c>
    </row>
    <row r="96" spans="1:11" ht="29" x14ac:dyDescent="0.35">
      <c r="A96" s="181" t="s">
        <v>967</v>
      </c>
      <c r="B96" s="183" t="s">
        <v>198</v>
      </c>
      <c r="C96" s="183" t="s">
        <v>91</v>
      </c>
      <c r="D96" s="184">
        <v>54</v>
      </c>
      <c r="E96" s="180">
        <v>6530</v>
      </c>
      <c r="F96" s="180">
        <v>352620</v>
      </c>
      <c r="G96" s="180"/>
      <c r="H96" s="180"/>
      <c r="K96" t="str">
        <f>_xlfn.XLOOKUP(A96,'טופס הצעת מחיר'!$B$94:$B$124,'טופס הצעת מחיר'!$B$94:$B$124,"לא מופיע")</f>
        <v>03.01.01.0029</v>
      </c>
    </row>
    <row r="97" spans="1:11" ht="29" x14ac:dyDescent="0.35">
      <c r="A97" s="181" t="s">
        <v>958</v>
      </c>
      <c r="B97" s="183" t="s">
        <v>876</v>
      </c>
      <c r="C97" s="183" t="s">
        <v>140</v>
      </c>
      <c r="D97" s="184">
        <v>45</v>
      </c>
      <c r="E97" s="180">
        <v>2410.2399999999998</v>
      </c>
      <c r="F97" s="180">
        <v>108460.8</v>
      </c>
      <c r="G97" s="180"/>
      <c r="H97" s="180"/>
      <c r="K97" t="str">
        <f>_xlfn.XLOOKUP(A97,'טופס הצעת מחיר'!$B$94:$B$124,'טופס הצעת מחיר'!$B$94:$B$124,"לא מופיע")</f>
        <v>03.01.01.0030</v>
      </c>
    </row>
    <row r="98" spans="1:11" ht="29" x14ac:dyDescent="0.35">
      <c r="A98" s="181" t="s">
        <v>968</v>
      </c>
      <c r="B98" s="183" t="s">
        <v>182</v>
      </c>
      <c r="C98" s="183" t="s">
        <v>140</v>
      </c>
      <c r="D98" s="184">
        <v>2249</v>
      </c>
      <c r="E98" s="180">
        <v>10.6</v>
      </c>
      <c r="F98" s="180">
        <v>23839.4</v>
      </c>
      <c r="G98" s="180"/>
      <c r="H98" s="180"/>
      <c r="K98" t="str">
        <f>_xlfn.XLOOKUP(A98,'טופס הצעת מחיר'!$B$94:$B$124,'טופס הצעת מחיר'!$B$94:$B$124,"לא מופיע")</f>
        <v>03.01.01.0031</v>
      </c>
    </row>
    <row r="99" spans="1:11" ht="29" x14ac:dyDescent="0.35">
      <c r="A99" s="181" t="s">
        <v>1038</v>
      </c>
      <c r="B99" s="183" t="s">
        <v>202</v>
      </c>
      <c r="C99" s="183" t="s">
        <v>91</v>
      </c>
      <c r="D99" s="184">
        <v>90</v>
      </c>
      <c r="E99" s="180">
        <v>375</v>
      </c>
      <c r="F99" s="180">
        <v>33750</v>
      </c>
      <c r="G99" s="180"/>
      <c r="H99" s="180"/>
      <c r="K99" t="str">
        <f>_xlfn.XLOOKUP(A99,'טופס הצעת מחיר'!$B$94:$B$124,'טופס הצעת מחיר'!$B$94:$B$124,"לא מופיע")</f>
        <v>לא מופיע</v>
      </c>
    </row>
    <row r="100" spans="1:11" ht="29" x14ac:dyDescent="0.35">
      <c r="A100" s="181" t="s">
        <v>1039</v>
      </c>
      <c r="B100" s="183" t="s">
        <v>200</v>
      </c>
      <c r="C100" s="183" t="s">
        <v>91</v>
      </c>
      <c r="D100" s="184">
        <v>90</v>
      </c>
      <c r="E100" s="180">
        <v>270</v>
      </c>
      <c r="F100" s="180">
        <v>24300</v>
      </c>
      <c r="G100" s="180"/>
      <c r="H100" s="180"/>
      <c r="K100" t="str">
        <f>_xlfn.XLOOKUP(A100,'טופס הצעת מחיר'!$B$94:$B$124,'טופס הצעת מחיר'!$B$94:$B$124,"לא מופיע")</f>
        <v>לא מופיע</v>
      </c>
    </row>
    <row r="101" spans="1:11" ht="29" x14ac:dyDescent="0.35">
      <c r="A101" s="181" t="s">
        <v>1040</v>
      </c>
      <c r="B101" s="183" t="s">
        <v>877</v>
      </c>
      <c r="C101" s="183" t="s">
        <v>91</v>
      </c>
      <c r="D101" s="184">
        <v>225</v>
      </c>
      <c r="E101" s="180">
        <v>880</v>
      </c>
      <c r="F101" s="180">
        <v>198000</v>
      </c>
      <c r="G101" s="180"/>
      <c r="H101" s="180"/>
      <c r="K101" t="str">
        <f>_xlfn.XLOOKUP(A101,'טופס הצעת מחיר'!$B$94:$B$124,'טופס הצעת מחיר'!$B$94:$B$124,"לא מופיע")</f>
        <v>לא מופיע</v>
      </c>
    </row>
    <row r="102" spans="1:11" ht="29" x14ac:dyDescent="0.35">
      <c r="A102" s="181" t="s">
        <v>1041</v>
      </c>
      <c r="B102" s="183" t="s">
        <v>878</v>
      </c>
      <c r="C102" s="183" t="s">
        <v>91</v>
      </c>
      <c r="D102" s="184">
        <v>108</v>
      </c>
      <c r="E102" s="180">
        <v>1001</v>
      </c>
      <c r="F102" s="180">
        <v>108108</v>
      </c>
      <c r="G102" s="180"/>
      <c r="H102" s="180"/>
      <c r="K102" t="str">
        <f>_xlfn.XLOOKUP(A102,'טופס הצעת מחיר'!$B$94:$B$124,'טופס הצעת מחיר'!$B$94:$B$124,"לא מופיע")</f>
        <v>לא מופיע</v>
      </c>
    </row>
    <row r="103" spans="1:11" ht="43.5" x14ac:dyDescent="0.35">
      <c r="A103" s="181" t="s">
        <v>1042</v>
      </c>
      <c r="B103" s="183" t="s">
        <v>186</v>
      </c>
      <c r="C103" s="183" t="s">
        <v>140</v>
      </c>
      <c r="D103" s="184">
        <v>1200</v>
      </c>
      <c r="E103" s="180">
        <v>110</v>
      </c>
      <c r="F103" s="180">
        <v>132000</v>
      </c>
      <c r="G103" s="180"/>
      <c r="H103" s="180"/>
      <c r="K103" t="str">
        <f>_xlfn.XLOOKUP(A103,'טופס הצעת מחיר'!$B$94:$B$124,'טופס הצעת מחיר'!$B$94:$B$124,"לא מופיע")</f>
        <v>לא מופיע</v>
      </c>
    </row>
    <row r="104" spans="1:11" ht="43.5" x14ac:dyDescent="0.35">
      <c r="A104" s="181" t="s">
        <v>1043</v>
      </c>
      <c r="B104" s="183" t="s">
        <v>1044</v>
      </c>
      <c r="C104" s="183" t="s">
        <v>115</v>
      </c>
      <c r="D104" s="184">
        <v>38</v>
      </c>
      <c r="E104" s="180">
        <v>25000</v>
      </c>
      <c r="F104" s="180">
        <v>950000</v>
      </c>
      <c r="G104" s="180"/>
      <c r="H104" s="180"/>
      <c r="K104" t="str">
        <f>_xlfn.XLOOKUP(A104,'טופס הצעת מחיר'!$B$94:$B$124,'טופס הצעת מחיר'!$B$94:$B$124,"לא מופיע")</f>
        <v>לא מופיע</v>
      </c>
    </row>
    <row r="105" spans="1:11" ht="43.5" x14ac:dyDescent="0.35">
      <c r="A105" s="181" t="s">
        <v>1045</v>
      </c>
      <c r="B105" s="183" t="s">
        <v>879</v>
      </c>
      <c r="C105" s="183" t="s">
        <v>91</v>
      </c>
      <c r="D105" s="184">
        <v>44</v>
      </c>
      <c r="E105" s="180">
        <v>1200</v>
      </c>
      <c r="F105" s="180">
        <v>52800</v>
      </c>
      <c r="G105" s="180"/>
      <c r="H105" s="180"/>
      <c r="K105" t="str">
        <f>_xlfn.XLOOKUP(A105,'טופס הצעת מחיר'!$B$94:$B$124,'טופס הצעת מחיר'!$B$94:$B$124,"לא מופיע")</f>
        <v>לא מופיע</v>
      </c>
    </row>
    <row r="106" spans="1:11" ht="43.5" x14ac:dyDescent="0.35">
      <c r="A106" s="181" t="s">
        <v>1046</v>
      </c>
      <c r="B106" s="183" t="s">
        <v>880</v>
      </c>
      <c r="C106" s="183" t="s">
        <v>91</v>
      </c>
      <c r="D106" s="184">
        <v>35</v>
      </c>
      <c r="E106" s="180">
        <v>610</v>
      </c>
      <c r="F106" s="180">
        <v>21350</v>
      </c>
      <c r="G106" s="180"/>
      <c r="H106" s="180"/>
      <c r="K106" t="str">
        <f>_xlfn.XLOOKUP(A106,'טופס הצעת מחיר'!$B$94:$B$124,'טופס הצעת מחיר'!$B$94:$B$124,"לא מופיע")</f>
        <v>לא מופיע</v>
      </c>
    </row>
    <row r="107" spans="1:11" x14ac:dyDescent="0.35">
      <c r="A107" s="181" t="s">
        <v>1047</v>
      </c>
      <c r="B107" s="183" t="s">
        <v>235</v>
      </c>
      <c r="C107" s="183" t="s">
        <v>91</v>
      </c>
      <c r="D107" s="184">
        <v>35</v>
      </c>
      <c r="E107" s="180">
        <v>305</v>
      </c>
      <c r="F107" s="180">
        <v>10675</v>
      </c>
      <c r="G107" s="180"/>
      <c r="H107" s="180"/>
      <c r="K107" t="str">
        <f>_xlfn.XLOOKUP(A107,'טופס הצעת מחיר'!$B$94:$B$124,'טופס הצעת מחיר'!$B$94:$B$124,"לא מופיע")</f>
        <v>לא מופיע</v>
      </c>
    </row>
    <row r="108" spans="1:11" x14ac:dyDescent="0.35">
      <c r="A108" s="181" t="s">
        <v>1048</v>
      </c>
      <c r="B108" s="183" t="s">
        <v>126</v>
      </c>
      <c r="C108" s="183" t="s">
        <v>91</v>
      </c>
      <c r="D108" s="184">
        <v>450</v>
      </c>
      <c r="E108" s="180">
        <v>38</v>
      </c>
      <c r="F108" s="180">
        <v>17100</v>
      </c>
      <c r="G108" s="180"/>
      <c r="H108" s="180"/>
      <c r="K108" t="str">
        <f>_xlfn.XLOOKUP(A108,'טופס הצעת מחיר'!$B$94:$B$124,'טופס הצעת מחיר'!$B$94:$B$124,"לא מופיע")</f>
        <v>לא מופיע</v>
      </c>
    </row>
    <row r="109" spans="1:11" x14ac:dyDescent="0.35">
      <c r="A109" s="181" t="s">
        <v>1049</v>
      </c>
      <c r="B109" s="183" t="s">
        <v>223</v>
      </c>
      <c r="C109" s="183" t="s">
        <v>140</v>
      </c>
      <c r="D109" s="184">
        <v>21110</v>
      </c>
      <c r="E109" s="180">
        <v>18.3</v>
      </c>
      <c r="F109" s="180">
        <v>386313</v>
      </c>
      <c r="G109" s="180"/>
      <c r="H109" s="180"/>
      <c r="K109" t="str">
        <f>_xlfn.XLOOKUP(A109,'טופס הצעת מחיר'!$B$94:$B$124,'טופס הצעת מחיר'!$B$94:$B$124,"לא מופיע")</f>
        <v>לא מופיע</v>
      </c>
    </row>
    <row r="110" spans="1:11" x14ac:dyDescent="0.35">
      <c r="A110" s="181" t="s">
        <v>1050</v>
      </c>
      <c r="B110" s="183" t="s">
        <v>881</v>
      </c>
      <c r="C110" s="183" t="s">
        <v>882</v>
      </c>
      <c r="D110" s="184">
        <v>302100</v>
      </c>
      <c r="E110" s="180">
        <v>1</v>
      </c>
      <c r="F110" s="180">
        <v>302100</v>
      </c>
      <c r="G110" s="180"/>
      <c r="H110" s="180"/>
      <c r="K110" t="str">
        <f>_xlfn.XLOOKUP(A110,'טופס הצעת מחיר'!$B$94:$B$124,'טופס הצעת מחיר'!$B$94:$B$124,"לא מופיע")</f>
        <v>לא מופיע</v>
      </c>
    </row>
    <row r="111" spans="1:11" ht="29" x14ac:dyDescent="0.35">
      <c r="A111" s="181" t="s">
        <v>1051</v>
      </c>
      <c r="B111" s="183" t="s">
        <v>1052</v>
      </c>
      <c r="C111" s="183" t="s">
        <v>91</v>
      </c>
      <c r="D111" s="184">
        <v>200</v>
      </c>
      <c r="E111" s="180">
        <v>290</v>
      </c>
      <c r="F111" s="180">
        <v>58000</v>
      </c>
      <c r="G111" s="180"/>
      <c r="H111" s="180"/>
      <c r="K111" t="str">
        <f>_xlfn.XLOOKUP(A111,'טופס הצעת מחיר'!$B$94:$B$124,'טופס הצעת מחיר'!$B$94:$B$124,"לא מופיע")</f>
        <v>לא מופיע</v>
      </c>
    </row>
    <row r="112" spans="1:11" x14ac:dyDescent="0.35">
      <c r="A112" s="181" t="s">
        <v>1053</v>
      </c>
      <c r="B112" s="183" t="s">
        <v>1054</v>
      </c>
      <c r="C112" s="183" t="s">
        <v>792</v>
      </c>
      <c r="D112" s="184"/>
      <c r="E112" s="180"/>
      <c r="F112" s="180"/>
      <c r="G112" s="180"/>
      <c r="H112" s="180"/>
    </row>
    <row r="113" spans="1:8" x14ac:dyDescent="0.35">
      <c r="A113" s="181" t="s">
        <v>1055</v>
      </c>
      <c r="B113" s="183" t="s">
        <v>1056</v>
      </c>
      <c r="C113" s="183" t="s">
        <v>792</v>
      </c>
      <c r="D113" s="184"/>
      <c r="E113" s="180"/>
      <c r="F113" s="180"/>
      <c r="G113" s="180"/>
      <c r="H113" s="180"/>
    </row>
    <row r="114" spans="1:8" x14ac:dyDescent="0.35">
      <c r="A114" s="181" t="s">
        <v>1057</v>
      </c>
      <c r="B114" s="183" t="s">
        <v>1056</v>
      </c>
      <c r="C114" s="183" t="s">
        <v>792</v>
      </c>
      <c r="D114" s="184"/>
      <c r="E114" s="180"/>
      <c r="F114" s="180"/>
      <c r="G114" s="180"/>
      <c r="H114" s="180"/>
    </row>
    <row r="115" spans="1:8" x14ac:dyDescent="0.35">
      <c r="A115" s="181" t="s">
        <v>969</v>
      </c>
      <c r="B115" s="183" t="s">
        <v>1058</v>
      </c>
      <c r="C115" s="183" t="s">
        <v>882</v>
      </c>
      <c r="D115" s="184">
        <v>480000</v>
      </c>
      <c r="E115" s="180">
        <v>1</v>
      </c>
      <c r="F115" s="180">
        <v>480000</v>
      </c>
      <c r="G115" s="180"/>
      <c r="H115" s="180"/>
    </row>
    <row r="116" spans="1:8" ht="58" x14ac:dyDescent="0.35">
      <c r="A116" s="181" t="s">
        <v>1059</v>
      </c>
      <c r="B116" s="183" t="s">
        <v>1060</v>
      </c>
      <c r="C116" s="183" t="s">
        <v>115</v>
      </c>
      <c r="D116" s="184">
        <v>3098</v>
      </c>
      <c r="E116" s="180">
        <v>1950</v>
      </c>
      <c r="F116" s="180">
        <v>6041100</v>
      </c>
      <c r="G116" s="180"/>
      <c r="H116" s="180"/>
    </row>
    <row r="117" spans="1:8" x14ac:dyDescent="0.35">
      <c r="A117" s="181" t="s">
        <v>1061</v>
      </c>
      <c r="B117" s="183" t="s">
        <v>883</v>
      </c>
      <c r="C117" s="183" t="s">
        <v>1062</v>
      </c>
      <c r="D117" s="184">
        <v>1549</v>
      </c>
      <c r="E117" s="180">
        <v>200</v>
      </c>
      <c r="F117" s="180">
        <v>309800</v>
      </c>
      <c r="G117" s="180"/>
      <c r="H117" s="180"/>
    </row>
    <row r="118" spans="1:8" x14ac:dyDescent="0.35">
      <c r="A118" s="181" t="s">
        <v>1063</v>
      </c>
      <c r="B118" s="183" t="s">
        <v>1064</v>
      </c>
      <c r="C118" s="183" t="s">
        <v>91</v>
      </c>
      <c r="D118" s="184">
        <v>351</v>
      </c>
      <c r="E118" s="180">
        <v>2000</v>
      </c>
      <c r="F118" s="180">
        <v>702000</v>
      </c>
      <c r="G118" s="180"/>
      <c r="H118" s="180"/>
    </row>
    <row r="119" spans="1:8" ht="29" x14ac:dyDescent="0.35">
      <c r="A119" s="181" t="s">
        <v>1065</v>
      </c>
      <c r="B119" s="183" t="s">
        <v>1066</v>
      </c>
      <c r="C119" s="183" t="s">
        <v>91</v>
      </c>
      <c r="D119" s="184">
        <v>58</v>
      </c>
      <c r="E119" s="180">
        <v>3000</v>
      </c>
      <c r="F119" s="180">
        <v>174000</v>
      </c>
      <c r="G119" s="180"/>
      <c r="H119" s="180"/>
    </row>
    <row r="120" spans="1:8" ht="29" x14ac:dyDescent="0.35">
      <c r="A120" s="181" t="s">
        <v>1067</v>
      </c>
      <c r="B120" s="183" t="s">
        <v>1068</v>
      </c>
      <c r="C120" s="183" t="s">
        <v>1026</v>
      </c>
      <c r="D120" s="184">
        <v>100</v>
      </c>
      <c r="E120" s="180">
        <v>1200</v>
      </c>
      <c r="F120" s="180">
        <v>120000</v>
      </c>
      <c r="G120" s="180"/>
      <c r="H120" s="180"/>
    </row>
    <row r="121" spans="1:8" x14ac:dyDescent="0.35">
      <c r="A121" s="181" t="s">
        <v>1069</v>
      </c>
      <c r="B121" s="183" t="s">
        <v>887</v>
      </c>
      <c r="C121" s="183" t="s">
        <v>1026</v>
      </c>
      <c r="D121" s="184">
        <v>100</v>
      </c>
      <c r="E121" s="180">
        <v>250</v>
      </c>
      <c r="F121" s="180">
        <v>25000</v>
      </c>
      <c r="G121" s="180"/>
      <c r="H121" s="180"/>
    </row>
    <row r="122" spans="1:8" x14ac:dyDescent="0.35">
      <c r="A122" s="181" t="s">
        <v>1070</v>
      </c>
      <c r="B122" s="183" t="s">
        <v>1071</v>
      </c>
      <c r="C122" s="183" t="s">
        <v>91</v>
      </c>
      <c r="D122" s="184">
        <v>1000</v>
      </c>
      <c r="E122" s="180">
        <v>350</v>
      </c>
      <c r="F122" s="180">
        <v>350000</v>
      </c>
      <c r="G122" s="180"/>
      <c r="H122" s="180"/>
    </row>
    <row r="123" spans="1:8" x14ac:dyDescent="0.35">
      <c r="A123" s="181" t="s">
        <v>1072</v>
      </c>
      <c r="B123" s="183" t="s">
        <v>888</v>
      </c>
      <c r="C123" s="183" t="s">
        <v>1026</v>
      </c>
      <c r="D123" s="184">
        <v>5000</v>
      </c>
      <c r="E123" s="180">
        <v>20</v>
      </c>
      <c r="F123" s="180">
        <v>100000</v>
      </c>
      <c r="G123" s="180"/>
      <c r="H123" s="180"/>
    </row>
    <row r="124" spans="1:8" x14ac:dyDescent="0.35">
      <c r="A124" s="181" t="s">
        <v>1073</v>
      </c>
      <c r="B124" s="183" t="s">
        <v>1074</v>
      </c>
      <c r="C124" s="183" t="s">
        <v>91</v>
      </c>
      <c r="D124" s="184">
        <v>100</v>
      </c>
      <c r="E124" s="180">
        <v>260</v>
      </c>
      <c r="F124" s="180">
        <v>26000</v>
      </c>
      <c r="G124" s="180"/>
      <c r="H124" s="180"/>
    </row>
    <row r="125" spans="1:8" ht="29" x14ac:dyDescent="0.35">
      <c r="A125" s="181" t="s">
        <v>1075</v>
      </c>
      <c r="B125" s="183" t="s">
        <v>889</v>
      </c>
      <c r="C125" s="183" t="s">
        <v>91</v>
      </c>
      <c r="D125" s="184">
        <v>35</v>
      </c>
      <c r="E125" s="180">
        <v>300</v>
      </c>
      <c r="F125" s="180">
        <v>10500</v>
      </c>
      <c r="G125" s="180"/>
      <c r="H125" s="180"/>
    </row>
    <row r="126" spans="1:8" x14ac:dyDescent="0.35">
      <c r="A126" s="181" t="s">
        <v>1076</v>
      </c>
      <c r="B126" s="183" t="s">
        <v>1077</v>
      </c>
      <c r="C126" s="183" t="s">
        <v>792</v>
      </c>
      <c r="D126" s="184"/>
      <c r="E126" s="180"/>
      <c r="F126" s="180"/>
      <c r="G126" s="180"/>
      <c r="H126" s="180"/>
    </row>
    <row r="127" spans="1:8" x14ac:dyDescent="0.35">
      <c r="A127" s="181" t="s">
        <v>1078</v>
      </c>
      <c r="B127" s="183" t="s">
        <v>1079</v>
      </c>
      <c r="C127" s="183" t="s">
        <v>792</v>
      </c>
      <c r="D127" s="184"/>
      <c r="E127" s="180"/>
      <c r="F127" s="180"/>
      <c r="G127" s="180"/>
      <c r="H127" s="180"/>
    </row>
    <row r="128" spans="1:8" x14ac:dyDescent="0.35">
      <c r="A128" s="181" t="s">
        <v>1080</v>
      </c>
      <c r="B128" s="183" t="s">
        <v>1079</v>
      </c>
      <c r="C128" s="183" t="s">
        <v>792</v>
      </c>
      <c r="D128" s="184"/>
      <c r="E128" s="180"/>
      <c r="F128" s="180"/>
      <c r="G128" s="180"/>
      <c r="H128" s="180"/>
    </row>
    <row r="129" spans="1:8" ht="29" x14ac:dyDescent="0.35">
      <c r="A129" s="181" t="s">
        <v>1081</v>
      </c>
      <c r="B129" s="183" t="s">
        <v>1082</v>
      </c>
      <c r="C129" s="183" t="s">
        <v>886</v>
      </c>
      <c r="D129" s="184">
        <v>36</v>
      </c>
      <c r="E129" s="180">
        <v>45000</v>
      </c>
      <c r="F129" s="180">
        <v>1620000</v>
      </c>
      <c r="G129" s="180"/>
      <c r="H129" s="180"/>
    </row>
    <row r="130" spans="1:8" ht="29" x14ac:dyDescent="0.35">
      <c r="A130" s="181" t="s">
        <v>1083</v>
      </c>
      <c r="B130" s="183" t="s">
        <v>1084</v>
      </c>
      <c r="C130" s="183" t="s">
        <v>91</v>
      </c>
      <c r="D130" s="184">
        <v>933</v>
      </c>
      <c r="E130" s="180">
        <v>2000</v>
      </c>
      <c r="F130" s="180">
        <v>1866000</v>
      </c>
      <c r="G130" s="180"/>
      <c r="H130" s="180"/>
    </row>
    <row r="131" spans="1:8" ht="43.5" x14ac:dyDescent="0.35">
      <c r="A131" s="181" t="s">
        <v>1085</v>
      </c>
      <c r="B131" s="183" t="s">
        <v>885</v>
      </c>
      <c r="C131" s="183" t="s">
        <v>886</v>
      </c>
      <c r="D131" s="184">
        <v>36</v>
      </c>
      <c r="E131" s="180">
        <v>30000</v>
      </c>
      <c r="F131" s="180">
        <v>1080000</v>
      </c>
      <c r="G131" s="180"/>
      <c r="H131" s="180"/>
    </row>
    <row r="132" spans="1:8" ht="29" x14ac:dyDescent="0.35">
      <c r="A132" s="181" t="s">
        <v>1086</v>
      </c>
      <c r="B132" s="183" t="s">
        <v>1087</v>
      </c>
      <c r="C132" s="183" t="s">
        <v>91</v>
      </c>
      <c r="D132" s="184">
        <v>1022250</v>
      </c>
      <c r="E132" s="180">
        <v>1</v>
      </c>
      <c r="F132" s="180">
        <v>1022250</v>
      </c>
      <c r="G132" s="180"/>
      <c r="H132" s="180"/>
    </row>
    <row r="133" spans="1:8" x14ac:dyDescent="0.35">
      <c r="A133" s="181" t="s">
        <v>1088</v>
      </c>
      <c r="B133" s="183" t="s">
        <v>1089</v>
      </c>
      <c r="C133" s="183" t="s">
        <v>882</v>
      </c>
      <c r="D133" s="184">
        <v>2000000</v>
      </c>
      <c r="E133" s="180">
        <v>1</v>
      </c>
      <c r="F133" s="180">
        <v>2000000</v>
      </c>
      <c r="G133" s="180"/>
      <c r="H133" s="180"/>
    </row>
    <row r="134" spans="1:8" x14ac:dyDescent="0.35">
      <c r="A134" s="181" t="s">
        <v>1090</v>
      </c>
      <c r="B134" s="183" t="s">
        <v>1091</v>
      </c>
      <c r="C134" s="183" t="s">
        <v>792</v>
      </c>
      <c r="D134" s="184"/>
      <c r="E134" s="180"/>
      <c r="F134" s="180"/>
      <c r="G134" s="180"/>
      <c r="H134" s="180"/>
    </row>
    <row r="135" spans="1:8" x14ac:dyDescent="0.35">
      <c r="A135" s="181" t="s">
        <v>1092</v>
      </c>
      <c r="B135" s="183" t="s">
        <v>1093</v>
      </c>
      <c r="C135" s="183" t="s">
        <v>792</v>
      </c>
      <c r="D135" s="184"/>
      <c r="E135" s="180"/>
      <c r="F135" s="180"/>
      <c r="G135" s="180"/>
      <c r="H135" s="180"/>
    </row>
    <row r="136" spans="1:8" x14ac:dyDescent="0.35">
      <c r="A136" s="181" t="s">
        <v>1094</v>
      </c>
      <c r="B136" s="183" t="s">
        <v>1093</v>
      </c>
      <c r="C136" s="183" t="s">
        <v>792</v>
      </c>
      <c r="D136" s="184"/>
      <c r="E136" s="180"/>
      <c r="F136" s="180"/>
      <c r="G136" s="180"/>
      <c r="H136" s="180"/>
    </row>
    <row r="137" spans="1:8" ht="29" x14ac:dyDescent="0.35">
      <c r="A137" s="181" t="s">
        <v>1095</v>
      </c>
      <c r="B137" s="183" t="s">
        <v>1096</v>
      </c>
      <c r="C137" s="183" t="s">
        <v>91</v>
      </c>
      <c r="D137" s="184">
        <v>16208840</v>
      </c>
      <c r="E137" s="180">
        <v>1</v>
      </c>
      <c r="F137" s="180">
        <v>16208840</v>
      </c>
      <c r="G137" s="180"/>
      <c r="H137" s="180"/>
    </row>
    <row r="138" spans="1:8" x14ac:dyDescent="0.35">
      <c r="A138" s="181"/>
      <c r="B138" s="183"/>
      <c r="C138" s="183"/>
      <c r="D138" s="184"/>
      <c r="E138" s="180"/>
      <c r="F138" s="180"/>
      <c r="G138" s="180"/>
      <c r="H138" s="180"/>
    </row>
  </sheetData>
  <autoFilter ref="A2:H137" xr:uid="{7A34E022-3A02-42E6-B9A2-2641D9862A8C}"/>
  <mergeCells count="1">
    <mergeCell ref="E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A231-6065-4885-9E1D-A56BB3CBDFC1}">
  <sheetPr>
    <tabColor rgb="FFFFFF00"/>
  </sheetPr>
  <dimension ref="A1:Q185"/>
  <sheetViews>
    <sheetView showGridLines="0" rightToLeft="1" tabSelected="1" zoomScale="70" zoomScaleNormal="70" workbookViewId="0">
      <selection activeCell="J14" sqref="J14"/>
    </sheetView>
  </sheetViews>
  <sheetFormatPr defaultColWidth="0" defaultRowHeight="14.5" zeroHeight="1" x14ac:dyDescent="0.35"/>
  <cols>
    <col min="1" max="1" width="3.6328125" style="228" customWidth="1"/>
    <col min="2" max="2" width="17.7265625" style="228" customWidth="1"/>
    <col min="3" max="3" width="12.08984375" style="229" customWidth="1"/>
    <col min="4" max="4" width="105" style="230" customWidth="1"/>
    <col min="5" max="5" width="17.90625" style="228" customWidth="1"/>
    <col min="6" max="6" width="18.08984375" style="228" customWidth="1"/>
    <col min="7" max="7" width="17" style="228" customWidth="1"/>
    <col min="8" max="8" width="16.7265625" style="228" customWidth="1"/>
    <col min="9" max="9" width="13.90625" style="228" customWidth="1"/>
    <col min="10" max="10" width="9.36328125" style="228" customWidth="1"/>
    <col min="11" max="11" width="16" style="228" customWidth="1"/>
    <col min="12" max="12" width="20.453125" style="228" bestFit="1" customWidth="1"/>
    <col min="13" max="13" width="20.453125" style="231" customWidth="1"/>
    <col min="14" max="14" width="3.6328125" style="231" customWidth="1"/>
    <col min="15" max="15" width="35.7265625" style="228" hidden="1" customWidth="1"/>
    <col min="16" max="16384" width="9" style="228" hidden="1"/>
  </cols>
  <sheetData>
    <row r="1" spans="2:15" x14ac:dyDescent="0.35"/>
    <row r="2" spans="2:15" ht="79" customHeight="1" x14ac:dyDescent="0.35">
      <c r="B2" s="332" t="s">
        <v>1105</v>
      </c>
      <c r="C2" s="332"/>
      <c r="D2" s="332"/>
      <c r="E2" s="332"/>
      <c r="F2" s="332"/>
      <c r="G2" s="332"/>
      <c r="H2" s="332"/>
      <c r="I2" s="332"/>
      <c r="J2" s="332"/>
      <c r="K2" s="332"/>
      <c r="L2" s="332"/>
      <c r="M2" s="332"/>
    </row>
    <row r="3" spans="2:15" ht="14.15" customHeight="1" x14ac:dyDescent="0.35">
      <c r="B3" s="332"/>
      <c r="C3" s="332"/>
      <c r="D3" s="332"/>
      <c r="E3" s="332"/>
      <c r="F3" s="332"/>
      <c r="G3" s="332"/>
      <c r="H3" s="332"/>
      <c r="I3" s="332"/>
      <c r="J3" s="332"/>
      <c r="K3" s="332"/>
      <c r="L3" s="332"/>
      <c r="M3" s="332"/>
    </row>
    <row r="4" spans="2:15" x14ac:dyDescent="0.35"/>
    <row r="5" spans="2:15" ht="14.15" customHeight="1" x14ac:dyDescent="0.35">
      <c r="B5" s="339" t="s">
        <v>827</v>
      </c>
      <c r="C5" s="339"/>
      <c r="D5" s="339"/>
    </row>
    <row r="6" spans="2:15" x14ac:dyDescent="0.35">
      <c r="B6" s="230" t="s">
        <v>828</v>
      </c>
    </row>
    <row r="7" spans="2:15" x14ac:dyDescent="0.35">
      <c r="B7" s="230" t="s">
        <v>829</v>
      </c>
    </row>
    <row r="8" spans="2:15" x14ac:dyDescent="0.35">
      <c r="B8" s="230" t="s">
        <v>830</v>
      </c>
    </row>
    <row r="9" spans="2:15" x14ac:dyDescent="0.35">
      <c r="B9" s="230" t="s">
        <v>973</v>
      </c>
    </row>
    <row r="10" spans="2:15" x14ac:dyDescent="0.35"/>
    <row r="11" spans="2:15" ht="21" x14ac:dyDescent="0.35">
      <c r="B11" s="232" t="s">
        <v>974</v>
      </c>
      <c r="C11" s="233"/>
      <c r="D11" s="234" t="s">
        <v>11</v>
      </c>
      <c r="E11" s="235"/>
    </row>
    <row r="12" spans="2:15" x14ac:dyDescent="0.35"/>
    <row r="13" spans="2:15" ht="41.5" customHeight="1" x14ac:dyDescent="0.35">
      <c r="B13" s="236" t="s">
        <v>892</v>
      </c>
      <c r="C13" s="237"/>
      <c r="D13" s="238" t="s">
        <v>1</v>
      </c>
      <c r="E13" s="236" t="s">
        <v>83</v>
      </c>
      <c r="F13" s="236" t="s">
        <v>0</v>
      </c>
      <c r="G13" s="236" t="s">
        <v>28</v>
      </c>
      <c r="H13" s="236" t="s">
        <v>29</v>
      </c>
      <c r="I13" s="236" t="s">
        <v>1107</v>
      </c>
      <c r="J13" s="236" t="s">
        <v>6</v>
      </c>
      <c r="K13" s="239" t="s">
        <v>7</v>
      </c>
      <c r="L13" s="236" t="s">
        <v>8</v>
      </c>
      <c r="M13" s="236" t="s">
        <v>2</v>
      </c>
      <c r="O13" s="231"/>
    </row>
    <row r="14" spans="2:15" ht="30" customHeight="1" x14ac:dyDescent="0.35">
      <c r="B14" s="240" t="s">
        <v>896</v>
      </c>
      <c r="C14" s="334" t="s">
        <v>47</v>
      </c>
      <c r="D14" s="241" t="s">
        <v>857</v>
      </c>
      <c r="E14" s="242" t="s">
        <v>884</v>
      </c>
      <c r="F14" s="243">
        <v>6</v>
      </c>
      <c r="G14" s="221"/>
      <c r="H14" s="221"/>
      <c r="I14" s="221" t="s">
        <v>1108</v>
      </c>
      <c r="J14" s="225"/>
      <c r="K14" s="333"/>
      <c r="L14" s="244">
        <f>IF(I14&lt;&gt;"",IF(I14=$B$33,J14*(1-$K$14)*$C$33,J14*(1-$K$14)*$C$34),"-")</f>
        <v>0</v>
      </c>
      <c r="M14" s="245">
        <f>IFERROR(L14*F14,"-")</f>
        <v>0</v>
      </c>
    </row>
    <row r="15" spans="2:15" ht="30" customHeight="1" x14ac:dyDescent="0.35">
      <c r="B15" s="240" t="s">
        <v>897</v>
      </c>
      <c r="C15" s="334"/>
      <c r="D15" s="246" t="s">
        <v>990</v>
      </c>
      <c r="E15" s="247" t="s">
        <v>884</v>
      </c>
      <c r="F15" s="243">
        <v>10</v>
      </c>
      <c r="G15" s="221"/>
      <c r="H15" s="221"/>
      <c r="I15" s="221" t="s">
        <v>1109</v>
      </c>
      <c r="J15" s="225"/>
      <c r="K15" s="333"/>
      <c r="L15" s="244">
        <f t="shared" ref="L15:L23" si="0">IF(I15&lt;&gt;"",IF(I15=$B$33,J15*(1-$K$14)*$C$33,J15*(1-$K$14)*$C$34),"-")</f>
        <v>0</v>
      </c>
      <c r="M15" s="245">
        <f t="shared" ref="M15:M30" si="1">IFERROR(L15*F15,"-")</f>
        <v>0</v>
      </c>
    </row>
    <row r="16" spans="2:15" ht="30" customHeight="1" x14ac:dyDescent="0.35">
      <c r="B16" s="240" t="s">
        <v>898</v>
      </c>
      <c r="C16" s="334"/>
      <c r="D16" s="246" t="s">
        <v>850</v>
      </c>
      <c r="E16" s="247" t="s">
        <v>884</v>
      </c>
      <c r="F16" s="243">
        <f>F17</f>
        <v>45</v>
      </c>
      <c r="G16" s="221"/>
      <c r="H16" s="221"/>
      <c r="I16" s="221"/>
      <c r="J16" s="225"/>
      <c r="K16" s="333"/>
      <c r="L16" s="244" t="str">
        <f t="shared" si="0"/>
        <v>-</v>
      </c>
      <c r="M16" s="245" t="str">
        <f t="shared" si="1"/>
        <v>-</v>
      </c>
    </row>
    <row r="17" spans="2:16" ht="30" customHeight="1" x14ac:dyDescent="0.35">
      <c r="B17" s="240" t="s">
        <v>899</v>
      </c>
      <c r="C17" s="331" t="s">
        <v>48</v>
      </c>
      <c r="D17" s="246" t="s">
        <v>861</v>
      </c>
      <c r="E17" s="247" t="s">
        <v>884</v>
      </c>
      <c r="F17" s="243">
        <v>45</v>
      </c>
      <c r="G17" s="221"/>
      <c r="H17" s="221"/>
      <c r="I17" s="221"/>
      <c r="J17" s="225"/>
      <c r="K17" s="333"/>
      <c r="L17" s="244" t="str">
        <f t="shared" si="0"/>
        <v>-</v>
      </c>
      <c r="M17" s="245" t="str">
        <f t="shared" si="1"/>
        <v>-</v>
      </c>
    </row>
    <row r="18" spans="2:16" ht="30" customHeight="1" x14ac:dyDescent="0.35">
      <c r="B18" s="240" t="s">
        <v>900</v>
      </c>
      <c r="C18" s="331"/>
      <c r="D18" s="246" t="s">
        <v>860</v>
      </c>
      <c r="E18" s="247" t="s">
        <v>884</v>
      </c>
      <c r="F18" s="243">
        <v>2</v>
      </c>
      <c r="G18" s="221"/>
      <c r="H18" s="221"/>
      <c r="I18" s="221"/>
      <c r="J18" s="225"/>
      <c r="K18" s="333"/>
      <c r="L18" s="244" t="str">
        <f t="shared" si="0"/>
        <v>-</v>
      </c>
      <c r="M18" s="245" t="str">
        <f t="shared" si="1"/>
        <v>-</v>
      </c>
    </row>
    <row r="19" spans="2:16" ht="30" customHeight="1" x14ac:dyDescent="0.35">
      <c r="B19" s="240" t="s">
        <v>901</v>
      </c>
      <c r="C19" s="331"/>
      <c r="D19" s="246" t="s">
        <v>851</v>
      </c>
      <c r="E19" s="247" t="s">
        <v>884</v>
      </c>
      <c r="F19" s="243">
        <f>F17*2</f>
        <v>90</v>
      </c>
      <c r="G19" s="221"/>
      <c r="H19" s="221"/>
      <c r="I19" s="221"/>
      <c r="J19" s="225"/>
      <c r="K19" s="333"/>
      <c r="L19" s="244" t="str">
        <f t="shared" si="0"/>
        <v>-</v>
      </c>
      <c r="M19" s="245" t="str">
        <f t="shared" si="1"/>
        <v>-</v>
      </c>
    </row>
    <row r="20" spans="2:16" ht="30" customHeight="1" x14ac:dyDescent="0.35">
      <c r="B20" s="240" t="s">
        <v>902</v>
      </c>
      <c r="C20" s="331"/>
      <c r="D20" s="246" t="s">
        <v>989</v>
      </c>
      <c r="E20" s="247" t="s">
        <v>884</v>
      </c>
      <c r="F20" s="243">
        <f>F17*11</f>
        <v>495</v>
      </c>
      <c r="G20" s="221"/>
      <c r="H20" s="221"/>
      <c r="I20" s="221"/>
      <c r="J20" s="225"/>
      <c r="K20" s="333"/>
      <c r="L20" s="244" t="str">
        <f t="shared" si="0"/>
        <v>-</v>
      </c>
      <c r="M20" s="245" t="str">
        <f t="shared" si="1"/>
        <v>-</v>
      </c>
    </row>
    <row r="21" spans="2:16" ht="30" customHeight="1" x14ac:dyDescent="0.35">
      <c r="B21" s="248" t="s">
        <v>992</v>
      </c>
      <c r="C21" s="331" t="s">
        <v>1104</v>
      </c>
      <c r="D21" s="246" t="s">
        <v>993</v>
      </c>
      <c r="E21" s="247" t="s">
        <v>884</v>
      </c>
      <c r="F21" s="243">
        <v>1200</v>
      </c>
      <c r="G21" s="221"/>
      <c r="H21" s="221"/>
      <c r="I21" s="221"/>
      <c r="J21" s="225"/>
      <c r="K21" s="333"/>
      <c r="L21" s="244" t="str">
        <f t="shared" si="0"/>
        <v>-</v>
      </c>
      <c r="M21" s="245" t="str">
        <f t="shared" si="1"/>
        <v>-</v>
      </c>
    </row>
    <row r="22" spans="2:16" ht="33" customHeight="1" x14ac:dyDescent="0.35">
      <c r="B22" s="240" t="s">
        <v>903</v>
      </c>
      <c r="C22" s="331"/>
      <c r="D22" s="246" t="s">
        <v>863</v>
      </c>
      <c r="E22" s="247" t="s">
        <v>884</v>
      </c>
      <c r="F22" s="243">
        <v>20</v>
      </c>
      <c r="G22" s="221"/>
      <c r="H22" s="221"/>
      <c r="I22" s="221"/>
      <c r="J22" s="225"/>
      <c r="K22" s="333"/>
      <c r="L22" s="244" t="str">
        <f t="shared" si="0"/>
        <v>-</v>
      </c>
      <c r="M22" s="245" t="str">
        <f t="shared" si="1"/>
        <v>-</v>
      </c>
    </row>
    <row r="23" spans="2:16" ht="33" customHeight="1" x14ac:dyDescent="0.35">
      <c r="B23" s="240" t="s">
        <v>904</v>
      </c>
      <c r="C23" s="331"/>
      <c r="D23" s="249" t="s">
        <v>864</v>
      </c>
      <c r="E23" s="250" t="s">
        <v>884</v>
      </c>
      <c r="F23" s="250">
        <v>10</v>
      </c>
      <c r="G23" s="221"/>
      <c r="H23" s="221"/>
      <c r="I23" s="221"/>
      <c r="J23" s="225"/>
      <c r="K23" s="333"/>
      <c r="L23" s="244" t="str">
        <f t="shared" si="0"/>
        <v>-</v>
      </c>
      <c r="M23" s="245" t="str">
        <f t="shared" si="1"/>
        <v>-</v>
      </c>
    </row>
    <row r="24" spans="2:16" ht="39.65" customHeight="1" x14ac:dyDescent="0.35">
      <c r="B24" s="240" t="s">
        <v>905</v>
      </c>
      <c r="C24" s="331" t="s">
        <v>50</v>
      </c>
      <c r="D24" s="241" t="s">
        <v>862</v>
      </c>
      <c r="E24" s="247" t="s">
        <v>884</v>
      </c>
      <c r="F24" s="243">
        <v>4</v>
      </c>
      <c r="G24" s="221"/>
      <c r="H24" s="221"/>
      <c r="I24" s="221"/>
      <c r="J24" s="225"/>
      <c r="K24" s="336"/>
      <c r="L24" s="244" t="str">
        <f>IF(I24&lt;&gt;"",IF(I24=$B$33,J24*(1-$K$24)*$C$33,J24*(1-$K$24)*$C$34),"-")</f>
        <v>-</v>
      </c>
      <c r="M24" s="245" t="str">
        <f t="shared" si="1"/>
        <v>-</v>
      </c>
    </row>
    <row r="25" spans="2:16" ht="34" customHeight="1" x14ac:dyDescent="0.35">
      <c r="B25" s="240" t="s">
        <v>906</v>
      </c>
      <c r="C25" s="331"/>
      <c r="D25" s="241" t="s">
        <v>852</v>
      </c>
      <c r="E25" s="247" t="s">
        <v>884</v>
      </c>
      <c r="F25" s="243">
        <v>4</v>
      </c>
      <c r="G25" s="221"/>
      <c r="H25" s="221"/>
      <c r="I25" s="221"/>
      <c r="J25" s="225"/>
      <c r="K25" s="337"/>
      <c r="L25" s="244" t="str">
        <f>IF(I25&lt;&gt;"",IF(I25=$B$33,J25*(1-$K$24)*$C$33,J25*(1-$K$24)*$C$34),"-")</f>
        <v>-</v>
      </c>
      <c r="M25" s="245" t="str">
        <f t="shared" si="1"/>
        <v>-</v>
      </c>
    </row>
    <row r="26" spans="2:16" ht="30" customHeight="1" x14ac:dyDescent="0.35">
      <c r="B26" s="240" t="s">
        <v>907</v>
      </c>
      <c r="C26" s="331"/>
      <c r="D26" s="241" t="s">
        <v>858</v>
      </c>
      <c r="E26" s="247" t="s">
        <v>884</v>
      </c>
      <c r="F26" s="243">
        <v>16</v>
      </c>
      <c r="G26" s="221"/>
      <c r="H26" s="221"/>
      <c r="I26" s="221"/>
      <c r="J26" s="225"/>
      <c r="K26" s="338"/>
      <c r="L26" s="244" t="str">
        <f>IF(I26&lt;&gt;"",IF(I26=$B$33,J26*(1-$K$24)*$C$33,J26*(1-$K$24)*$C$34),"-")</f>
        <v>-</v>
      </c>
      <c r="M26" s="245" t="str">
        <f t="shared" si="1"/>
        <v>-</v>
      </c>
    </row>
    <row r="27" spans="2:16" ht="30" customHeight="1" x14ac:dyDescent="0.35">
      <c r="B27" s="240" t="s">
        <v>908</v>
      </c>
      <c r="C27" s="331"/>
      <c r="D27" s="249" t="s">
        <v>859</v>
      </c>
      <c r="E27" s="250" t="s">
        <v>884</v>
      </c>
      <c r="F27" s="250">
        <v>2</v>
      </c>
      <c r="G27" s="221"/>
      <c r="H27" s="221"/>
      <c r="I27" s="221"/>
      <c r="J27" s="225"/>
      <c r="K27" s="336"/>
      <c r="L27" s="244" t="str">
        <f>IF(I27&lt;&gt;"",IF(I27=$B$33,J27*(1-$K$27)*$C$33,J27*(1-$K$27)*$C$34),"-")</f>
        <v>-</v>
      </c>
      <c r="M27" s="245" t="str">
        <f t="shared" si="1"/>
        <v>-</v>
      </c>
    </row>
    <row r="28" spans="2:16" ht="30" customHeight="1" x14ac:dyDescent="0.35">
      <c r="B28" s="240" t="s">
        <v>909</v>
      </c>
      <c r="C28" s="331"/>
      <c r="D28" s="241" t="s">
        <v>855</v>
      </c>
      <c r="E28" s="247" t="s">
        <v>884</v>
      </c>
      <c r="F28" s="243">
        <v>4</v>
      </c>
      <c r="G28" s="221"/>
      <c r="H28" s="221"/>
      <c r="I28" s="221"/>
      <c r="J28" s="225"/>
      <c r="K28" s="337"/>
      <c r="L28" s="244" t="str">
        <f>IF(I28&lt;&gt;"",IF(I28=$B$33,J28*(1-$K$27)*$C$33,J28*(1-$K$27)*$C$34),"-")</f>
        <v>-</v>
      </c>
      <c r="M28" s="245" t="str">
        <f t="shared" si="1"/>
        <v>-</v>
      </c>
    </row>
    <row r="29" spans="2:16" ht="30" customHeight="1" x14ac:dyDescent="0.35">
      <c r="B29" s="240" t="s">
        <v>910</v>
      </c>
      <c r="C29" s="331"/>
      <c r="D29" s="241" t="s">
        <v>856</v>
      </c>
      <c r="E29" s="247" t="s">
        <v>884</v>
      </c>
      <c r="F29" s="243">
        <v>4</v>
      </c>
      <c r="G29" s="221"/>
      <c r="H29" s="221"/>
      <c r="I29" s="221"/>
      <c r="J29" s="225"/>
      <c r="K29" s="337"/>
      <c r="L29" s="244" t="str">
        <f>IF(I29&lt;&gt;"",IF(I29=$B$33,J29*(1-$K$27)*$C$33,J29*(1-$K$27)*$C$34),"-")</f>
        <v>-</v>
      </c>
      <c r="M29" s="245" t="str">
        <f t="shared" si="1"/>
        <v>-</v>
      </c>
    </row>
    <row r="30" spans="2:16" ht="30" customHeight="1" x14ac:dyDescent="0.35">
      <c r="B30" s="240" t="s">
        <v>911</v>
      </c>
      <c r="C30" s="331"/>
      <c r="D30" s="249" t="s">
        <v>854</v>
      </c>
      <c r="E30" s="250" t="s">
        <v>884</v>
      </c>
      <c r="F30" s="250">
        <v>1</v>
      </c>
      <c r="G30" s="221"/>
      <c r="H30" s="221"/>
      <c r="I30" s="221"/>
      <c r="J30" s="225"/>
      <c r="K30" s="338"/>
      <c r="L30" s="244" t="str">
        <f>IF(I30&lt;&gt;"",IF(I30=$B$33,J30*(1-$K$27)*$C$33,J30*(1-$K$27)*$C$34),"-")</f>
        <v>-</v>
      </c>
      <c r="M30" s="245" t="str">
        <f t="shared" si="1"/>
        <v>-</v>
      </c>
    </row>
    <row r="31" spans="2:16" ht="35.15" customHeight="1" x14ac:dyDescent="0.35">
      <c r="B31" s="240"/>
      <c r="C31" s="251"/>
      <c r="D31" s="252" t="s">
        <v>812</v>
      </c>
      <c r="E31" s="253"/>
      <c r="F31" s="253"/>
      <c r="G31" s="253"/>
      <c r="H31" s="253"/>
      <c r="I31" s="253"/>
      <c r="J31" s="253"/>
      <c r="K31" s="253"/>
      <c r="L31" s="253"/>
      <c r="M31" s="254">
        <f>SUM(M14:M30)</f>
        <v>0</v>
      </c>
      <c r="O31" s="231"/>
      <c r="P31" s="255"/>
    </row>
    <row r="32" spans="2:16" x14ac:dyDescent="0.35"/>
    <row r="33" spans="2:15" x14ac:dyDescent="0.35">
      <c r="B33" s="240" t="s">
        <v>1108</v>
      </c>
      <c r="C33" s="256">
        <v>3.25</v>
      </c>
    </row>
    <row r="34" spans="2:15" x14ac:dyDescent="0.35">
      <c r="B34" s="240" t="s">
        <v>1109</v>
      </c>
      <c r="C34" s="256">
        <v>3.6</v>
      </c>
    </row>
    <row r="35" spans="2:15" x14ac:dyDescent="0.35"/>
    <row r="36" spans="2:15" x14ac:dyDescent="0.35"/>
    <row r="37" spans="2:15" x14ac:dyDescent="0.35"/>
    <row r="38" spans="2:15" x14ac:dyDescent="0.35"/>
    <row r="39" spans="2:15" ht="32.15" customHeight="1" x14ac:dyDescent="0.35">
      <c r="B39" s="232" t="s">
        <v>975</v>
      </c>
      <c r="C39" s="233"/>
      <c r="D39" s="234" t="s">
        <v>13</v>
      </c>
      <c r="E39" s="235"/>
    </row>
    <row r="40" spans="2:15" x14ac:dyDescent="0.35"/>
    <row r="41" spans="2:15" ht="33.65" customHeight="1" x14ac:dyDescent="0.35">
      <c r="B41" s="236" t="s">
        <v>892</v>
      </c>
      <c r="C41" s="237"/>
      <c r="D41" s="238" t="s">
        <v>1</v>
      </c>
      <c r="E41" s="236" t="s">
        <v>83</v>
      </c>
      <c r="F41" s="236" t="s">
        <v>0</v>
      </c>
      <c r="G41" s="236" t="s">
        <v>28</v>
      </c>
      <c r="H41" s="236" t="s">
        <v>29</v>
      </c>
      <c r="I41" s="236" t="s">
        <v>12</v>
      </c>
      <c r="J41" s="239" t="s">
        <v>7</v>
      </c>
      <c r="K41" s="236" t="s">
        <v>8</v>
      </c>
      <c r="L41" s="236" t="s">
        <v>2</v>
      </c>
    </row>
    <row r="42" spans="2:15" ht="30" customHeight="1" x14ac:dyDescent="0.35">
      <c r="B42" s="240" t="s">
        <v>912</v>
      </c>
      <c r="C42" s="331" t="s">
        <v>50</v>
      </c>
      <c r="D42" s="241" t="s">
        <v>853</v>
      </c>
      <c r="E42" s="247" t="s">
        <v>1103</v>
      </c>
      <c r="F42" s="243">
        <v>2</v>
      </c>
      <c r="G42" s="221"/>
      <c r="H42" s="221"/>
      <c r="I42" s="257">
        <v>48001</v>
      </c>
      <c r="J42" s="335"/>
      <c r="K42" s="258">
        <f>I42*(1-J42)</f>
        <v>48001</v>
      </c>
      <c r="L42" s="259">
        <f t="shared" ref="L42:L46" si="2">K42*F42</f>
        <v>96002</v>
      </c>
      <c r="N42" s="228"/>
    </row>
    <row r="43" spans="2:15" ht="30" customHeight="1" x14ac:dyDescent="0.35">
      <c r="B43" s="240" t="s">
        <v>913</v>
      </c>
      <c r="C43" s="331"/>
      <c r="D43" s="249" t="s">
        <v>991</v>
      </c>
      <c r="E43" s="247" t="s">
        <v>1103</v>
      </c>
      <c r="F43" s="250">
        <v>1</v>
      </c>
      <c r="G43" s="222"/>
      <c r="H43" s="222"/>
      <c r="I43" s="257">
        <v>1008000</v>
      </c>
      <c r="J43" s="335"/>
      <c r="K43" s="258">
        <f>I43*(1-J42)</f>
        <v>1008000</v>
      </c>
      <c r="L43" s="260">
        <f t="shared" si="2"/>
        <v>1008000</v>
      </c>
      <c r="N43" s="228"/>
    </row>
    <row r="44" spans="2:15" ht="30" customHeight="1" x14ac:dyDescent="0.35">
      <c r="B44" s="240" t="s">
        <v>914</v>
      </c>
      <c r="C44" s="331"/>
      <c r="D44" s="241" t="s">
        <v>865</v>
      </c>
      <c r="E44" s="247" t="s">
        <v>1103</v>
      </c>
      <c r="F44" s="261">
        <v>5</v>
      </c>
      <c r="G44" s="223"/>
      <c r="H44" s="223"/>
      <c r="I44" s="257">
        <v>49920</v>
      </c>
      <c r="J44" s="227"/>
      <c r="K44" s="258">
        <f t="shared" ref="K44:K45" si="3">I44*(1-J44)</f>
        <v>49920</v>
      </c>
      <c r="L44" s="259">
        <f t="shared" si="2"/>
        <v>249600</v>
      </c>
      <c r="N44" s="228"/>
    </row>
    <row r="45" spans="2:15" ht="30" customHeight="1" x14ac:dyDescent="0.35">
      <c r="B45" s="240" t="s">
        <v>915</v>
      </c>
      <c r="C45" s="331"/>
      <c r="D45" s="241" t="s">
        <v>988</v>
      </c>
      <c r="E45" s="247" t="s">
        <v>1103</v>
      </c>
      <c r="F45" s="247">
        <v>2</v>
      </c>
      <c r="G45" s="222"/>
      <c r="H45" s="222"/>
      <c r="I45" s="257">
        <v>9601</v>
      </c>
      <c r="J45" s="227"/>
      <c r="K45" s="258">
        <f t="shared" si="3"/>
        <v>9601</v>
      </c>
      <c r="L45" s="260">
        <f t="shared" si="2"/>
        <v>19202</v>
      </c>
      <c r="N45" s="228"/>
    </row>
    <row r="46" spans="2:15" ht="30" customHeight="1" x14ac:dyDescent="0.35">
      <c r="B46" s="240" t="s">
        <v>916</v>
      </c>
      <c r="C46" s="331"/>
      <c r="D46" s="241" t="s">
        <v>994</v>
      </c>
      <c r="E46" s="250" t="s">
        <v>1098</v>
      </c>
      <c r="F46" s="250">
        <v>120</v>
      </c>
      <c r="G46" s="222"/>
      <c r="H46" s="222"/>
      <c r="I46" s="257">
        <v>1153</v>
      </c>
      <c r="J46" s="227"/>
      <c r="K46" s="258">
        <f t="shared" ref="K46" si="4">I46*(1-J46)</f>
        <v>1153</v>
      </c>
      <c r="L46" s="260">
        <f t="shared" si="2"/>
        <v>138360</v>
      </c>
      <c r="N46" s="228"/>
    </row>
    <row r="47" spans="2:15" ht="40.5" customHeight="1" x14ac:dyDescent="0.35">
      <c r="B47" s="240"/>
      <c r="C47" s="331"/>
      <c r="D47" s="262" t="s">
        <v>811</v>
      </c>
      <c r="E47" s="253"/>
      <c r="F47" s="253"/>
      <c r="G47" s="253"/>
      <c r="H47" s="253"/>
      <c r="I47" s="253"/>
      <c r="J47" s="253"/>
      <c r="K47" s="253"/>
      <c r="L47" s="245">
        <f>SUM(L42:L46)</f>
        <v>1511164</v>
      </c>
      <c r="O47" s="255"/>
    </row>
    <row r="48" spans="2:15" ht="46.5" customHeight="1" x14ac:dyDescent="0.35">
      <c r="B48" s="240"/>
      <c r="C48" s="263"/>
      <c r="D48" s="252" t="s">
        <v>814</v>
      </c>
      <c r="E48" s="253"/>
      <c r="F48" s="253"/>
      <c r="G48" s="253"/>
      <c r="H48" s="253"/>
      <c r="I48" s="253"/>
      <c r="J48" s="253"/>
      <c r="K48" s="253"/>
      <c r="L48" s="245">
        <f>L47+M31</f>
        <v>1511164</v>
      </c>
      <c r="O48" s="255"/>
    </row>
    <row r="49" spans="2:17" ht="43.5" customHeight="1" x14ac:dyDescent="0.35">
      <c r="B49" s="240"/>
      <c r="C49" s="251"/>
      <c r="D49" s="264" t="s">
        <v>970</v>
      </c>
      <c r="E49" s="265" t="s">
        <v>815</v>
      </c>
      <c r="F49" s="253"/>
      <c r="G49" s="253"/>
      <c r="H49" s="253"/>
      <c r="I49" s="253"/>
      <c r="J49" s="226"/>
      <c r="K49" s="253"/>
      <c r="L49" s="245">
        <f>L48*J49</f>
        <v>0</v>
      </c>
      <c r="O49" s="255"/>
    </row>
    <row r="50" spans="2:17" ht="48.65" customHeight="1" x14ac:dyDescent="0.35">
      <c r="B50" s="240"/>
      <c r="C50" s="251"/>
      <c r="D50" s="266" t="s">
        <v>813</v>
      </c>
      <c r="E50" s="253"/>
      <c r="F50" s="253"/>
      <c r="G50" s="253"/>
      <c r="H50" s="253"/>
      <c r="I50" s="253"/>
      <c r="J50" s="253"/>
      <c r="K50" s="253"/>
      <c r="L50" s="245">
        <f>L49+L48</f>
        <v>1511164</v>
      </c>
      <c r="O50" s="255"/>
    </row>
    <row r="51" spans="2:17" ht="35.15" customHeight="1" x14ac:dyDescent="0.35">
      <c r="D51" s="267"/>
      <c r="E51" s="268"/>
      <c r="O51" s="255"/>
    </row>
    <row r="52" spans="2:17" x14ac:dyDescent="0.35">
      <c r="O52" s="255"/>
    </row>
    <row r="53" spans="2:17" ht="49" customHeight="1" x14ac:dyDescent="0.35">
      <c r="B53" s="269" t="s">
        <v>976</v>
      </c>
      <c r="C53" s="233"/>
      <c r="D53" s="234" t="s">
        <v>808</v>
      </c>
      <c r="E53" s="235"/>
      <c r="O53" s="255"/>
    </row>
    <row r="54" spans="2:17" x14ac:dyDescent="0.35">
      <c r="G54" s="270"/>
      <c r="H54" s="270"/>
    </row>
    <row r="55" spans="2:17" ht="41.15" customHeight="1" x14ac:dyDescent="0.35">
      <c r="B55" s="236" t="s">
        <v>892</v>
      </c>
      <c r="C55" s="237"/>
      <c r="D55" s="238" t="s">
        <v>1</v>
      </c>
      <c r="E55" s="236" t="s">
        <v>83</v>
      </c>
      <c r="F55" s="236" t="s">
        <v>0</v>
      </c>
      <c r="G55" s="271"/>
      <c r="H55" s="271"/>
      <c r="I55" s="236" t="s">
        <v>12</v>
      </c>
      <c r="J55" s="239" t="s">
        <v>7</v>
      </c>
      <c r="K55" s="236" t="s">
        <v>8</v>
      </c>
      <c r="L55" s="236" t="s">
        <v>2</v>
      </c>
      <c r="O55" s="255"/>
    </row>
    <row r="56" spans="2:17" ht="35.15" customHeight="1" x14ac:dyDescent="0.35">
      <c r="B56" s="240" t="s">
        <v>891</v>
      </c>
      <c r="C56" s="251"/>
      <c r="D56" s="241" t="s">
        <v>121</v>
      </c>
      <c r="E56" s="250" t="s">
        <v>91</v>
      </c>
      <c r="F56" s="272">
        <v>800</v>
      </c>
      <c r="G56" s="253"/>
      <c r="H56" s="253"/>
      <c r="I56" s="257">
        <v>7873</v>
      </c>
      <c r="J56" s="329"/>
      <c r="K56" s="273">
        <f t="shared" ref="K56:K63" si="5">I56*(1-$J$56)</f>
        <v>7873</v>
      </c>
      <c r="L56" s="273">
        <f t="shared" ref="L56:L63" si="6">K56*F56</f>
        <v>6298400</v>
      </c>
      <c r="N56" s="228"/>
      <c r="O56" s="231"/>
      <c r="P56" s="231"/>
      <c r="Q56" s="231"/>
    </row>
    <row r="57" spans="2:17" ht="35.15" customHeight="1" x14ac:dyDescent="0.35">
      <c r="B57" s="240" t="s">
        <v>917</v>
      </c>
      <c r="C57" s="251"/>
      <c r="D57" s="241" t="s">
        <v>866</v>
      </c>
      <c r="E57" s="250" t="s">
        <v>115</v>
      </c>
      <c r="F57" s="272">
        <v>400</v>
      </c>
      <c r="G57" s="253"/>
      <c r="H57" s="253"/>
      <c r="I57" s="257">
        <v>625</v>
      </c>
      <c r="J57" s="329"/>
      <c r="K57" s="273">
        <f t="shared" si="5"/>
        <v>625</v>
      </c>
      <c r="L57" s="273">
        <f t="shared" si="6"/>
        <v>250000</v>
      </c>
      <c r="N57" s="228"/>
      <c r="O57" s="231"/>
      <c r="P57" s="231"/>
      <c r="Q57" s="231"/>
    </row>
    <row r="58" spans="2:17" ht="35.15" customHeight="1" x14ac:dyDescent="0.35">
      <c r="B58" s="240" t="s">
        <v>918</v>
      </c>
      <c r="C58" s="251"/>
      <c r="D58" s="241" t="s">
        <v>867</v>
      </c>
      <c r="E58" s="250" t="s">
        <v>91</v>
      </c>
      <c r="F58" s="272">
        <v>60</v>
      </c>
      <c r="G58" s="253"/>
      <c r="H58" s="253"/>
      <c r="I58" s="257">
        <v>240</v>
      </c>
      <c r="J58" s="329"/>
      <c r="K58" s="273">
        <f t="shared" si="5"/>
        <v>240</v>
      </c>
      <c r="L58" s="273">
        <f t="shared" si="6"/>
        <v>14400</v>
      </c>
      <c r="N58" s="228"/>
      <c r="O58" s="231"/>
      <c r="P58" s="231"/>
      <c r="Q58" s="231"/>
    </row>
    <row r="59" spans="2:17" ht="35.15" customHeight="1" x14ac:dyDescent="0.35">
      <c r="B59" s="240" t="s">
        <v>919</v>
      </c>
      <c r="C59" s="251"/>
      <c r="D59" s="241" t="s">
        <v>133</v>
      </c>
      <c r="E59" s="250" t="s">
        <v>115</v>
      </c>
      <c r="F59" s="272">
        <v>9</v>
      </c>
      <c r="G59" s="253"/>
      <c r="H59" s="253"/>
      <c r="I59" s="257">
        <v>43201</v>
      </c>
      <c r="J59" s="329"/>
      <c r="K59" s="273">
        <f t="shared" si="5"/>
        <v>43201</v>
      </c>
      <c r="L59" s="273">
        <f t="shared" si="6"/>
        <v>388809</v>
      </c>
      <c r="N59" s="228"/>
      <c r="O59" s="231"/>
      <c r="P59" s="231"/>
      <c r="Q59" s="231"/>
    </row>
    <row r="60" spans="2:17" ht="35.15" customHeight="1" x14ac:dyDescent="0.35">
      <c r="B60" s="240" t="s">
        <v>920</v>
      </c>
      <c r="C60" s="251"/>
      <c r="D60" s="241" t="s">
        <v>135</v>
      </c>
      <c r="E60" s="250" t="s">
        <v>115</v>
      </c>
      <c r="F60" s="272">
        <v>2800</v>
      </c>
      <c r="G60" s="253"/>
      <c r="H60" s="253"/>
      <c r="I60" s="257">
        <v>115.2</v>
      </c>
      <c r="J60" s="329"/>
      <c r="K60" s="273">
        <f t="shared" si="5"/>
        <v>115.2</v>
      </c>
      <c r="L60" s="273">
        <f t="shared" si="6"/>
        <v>322560</v>
      </c>
      <c r="N60" s="228"/>
      <c r="O60" s="231"/>
      <c r="P60" s="231"/>
      <c r="Q60" s="231"/>
    </row>
    <row r="61" spans="2:17" ht="35.15" customHeight="1" x14ac:dyDescent="0.35">
      <c r="B61" s="240" t="s">
        <v>921</v>
      </c>
      <c r="C61" s="251"/>
      <c r="D61" s="241" t="s">
        <v>137</v>
      </c>
      <c r="E61" s="250" t="s">
        <v>140</v>
      </c>
      <c r="F61" s="272">
        <v>94000</v>
      </c>
      <c r="G61" s="253"/>
      <c r="H61" s="253"/>
      <c r="I61" s="257">
        <v>67.2</v>
      </c>
      <c r="J61" s="329"/>
      <c r="K61" s="273">
        <f t="shared" si="5"/>
        <v>67.2</v>
      </c>
      <c r="L61" s="273">
        <f t="shared" si="6"/>
        <v>6316800</v>
      </c>
      <c r="N61" s="228"/>
      <c r="O61" s="231"/>
      <c r="P61" s="231"/>
      <c r="Q61" s="231"/>
    </row>
    <row r="62" spans="2:17" ht="35.15" customHeight="1" x14ac:dyDescent="0.35">
      <c r="B62" s="240" t="s">
        <v>922</v>
      </c>
      <c r="C62" s="251"/>
      <c r="D62" s="241" t="s">
        <v>139</v>
      </c>
      <c r="E62" s="250" t="s">
        <v>140</v>
      </c>
      <c r="F62" s="272">
        <v>41110</v>
      </c>
      <c r="G62" s="253"/>
      <c r="H62" s="253"/>
      <c r="I62" s="257">
        <v>38.4</v>
      </c>
      <c r="J62" s="329"/>
      <c r="K62" s="273">
        <f t="shared" si="5"/>
        <v>38.4</v>
      </c>
      <c r="L62" s="273">
        <f t="shared" si="6"/>
        <v>1578624</v>
      </c>
      <c r="N62" s="228"/>
      <c r="O62" s="231"/>
      <c r="P62" s="231"/>
      <c r="Q62" s="231"/>
    </row>
    <row r="63" spans="2:17" ht="35.15" customHeight="1" x14ac:dyDescent="0.35">
      <c r="B63" s="240" t="s">
        <v>923</v>
      </c>
      <c r="C63" s="251"/>
      <c r="D63" s="241" t="s">
        <v>142</v>
      </c>
      <c r="E63" s="250" t="s">
        <v>140</v>
      </c>
      <c r="F63" s="272">
        <v>1900</v>
      </c>
      <c r="G63" s="253"/>
      <c r="H63" s="253"/>
      <c r="I63" s="257">
        <v>26.88</v>
      </c>
      <c r="J63" s="329"/>
      <c r="K63" s="273">
        <f t="shared" si="5"/>
        <v>26.88</v>
      </c>
      <c r="L63" s="273">
        <f t="shared" si="6"/>
        <v>51072</v>
      </c>
      <c r="N63" s="228"/>
      <c r="O63" s="231"/>
      <c r="P63" s="231"/>
      <c r="Q63" s="231"/>
    </row>
    <row r="64" spans="2:17" ht="35.15" customHeight="1" x14ac:dyDescent="0.35">
      <c r="B64" s="240" t="s">
        <v>1003</v>
      </c>
      <c r="C64" s="251"/>
      <c r="D64" s="241" t="s">
        <v>868</v>
      </c>
      <c r="E64" s="250" t="s">
        <v>140</v>
      </c>
      <c r="F64" s="272">
        <v>1200</v>
      </c>
      <c r="G64" s="253"/>
      <c r="H64" s="253"/>
      <c r="I64" s="257">
        <v>29.76</v>
      </c>
      <c r="J64" s="329"/>
      <c r="K64" s="273">
        <f t="shared" ref="K64" si="7">I64*(1-$J$56)</f>
        <v>29.76</v>
      </c>
      <c r="L64" s="273">
        <f t="shared" ref="L64" si="8">K64*F64</f>
        <v>35712</v>
      </c>
      <c r="N64" s="228"/>
      <c r="O64" s="231"/>
      <c r="P64" s="231"/>
      <c r="Q64" s="231"/>
    </row>
    <row r="65" spans="2:17" ht="35.15" customHeight="1" x14ac:dyDescent="0.35">
      <c r="B65" s="240" t="s">
        <v>924</v>
      </c>
      <c r="C65" s="251"/>
      <c r="D65" s="241" t="s">
        <v>144</v>
      </c>
      <c r="E65" s="250" t="s">
        <v>115</v>
      </c>
      <c r="F65" s="272">
        <v>250</v>
      </c>
      <c r="G65" s="253"/>
      <c r="H65" s="253"/>
      <c r="I65" s="257">
        <v>4700</v>
      </c>
      <c r="J65" s="329"/>
      <c r="K65" s="273">
        <f>I65*(1-$J$56)</f>
        <v>4700</v>
      </c>
      <c r="L65" s="273">
        <f t="shared" ref="L65:L86" si="9">K65*F65</f>
        <v>1175000</v>
      </c>
      <c r="N65" s="228"/>
      <c r="O65" s="231"/>
      <c r="P65" s="231"/>
      <c r="Q65" s="231"/>
    </row>
    <row r="66" spans="2:17" ht="35.15" customHeight="1" x14ac:dyDescent="0.35">
      <c r="B66" s="240" t="s">
        <v>925</v>
      </c>
      <c r="C66" s="251"/>
      <c r="D66" s="241" t="s">
        <v>869</v>
      </c>
      <c r="E66" s="250" t="s">
        <v>115</v>
      </c>
      <c r="F66" s="272">
        <v>29</v>
      </c>
      <c r="G66" s="253"/>
      <c r="H66" s="253"/>
      <c r="I66" s="257">
        <v>19.2</v>
      </c>
      <c r="J66" s="329"/>
      <c r="K66" s="273">
        <f>I66*(1-$J$56)</f>
        <v>19.2</v>
      </c>
      <c r="L66" s="273">
        <f t="shared" si="9"/>
        <v>556.79999999999995</v>
      </c>
      <c r="N66" s="228"/>
      <c r="O66" s="231"/>
      <c r="P66" s="231"/>
      <c r="Q66" s="231"/>
    </row>
    <row r="67" spans="2:17" ht="35.15" customHeight="1" x14ac:dyDescent="0.35">
      <c r="B67" s="240" t="s">
        <v>926</v>
      </c>
      <c r="C67" s="251"/>
      <c r="D67" s="241" t="s">
        <v>870</v>
      </c>
      <c r="E67" s="250" t="s">
        <v>115</v>
      </c>
      <c r="F67" s="272">
        <v>74</v>
      </c>
      <c r="G67" s="253"/>
      <c r="H67" s="253"/>
      <c r="I67" s="257">
        <v>21.12</v>
      </c>
      <c r="J67" s="329"/>
      <c r="K67" s="273">
        <f>I67*(1-$J$56)</f>
        <v>21.12</v>
      </c>
      <c r="L67" s="273">
        <f t="shared" si="9"/>
        <v>1562.88</v>
      </c>
      <c r="N67" s="228"/>
      <c r="O67" s="231"/>
      <c r="P67" s="231"/>
      <c r="Q67" s="231"/>
    </row>
    <row r="68" spans="2:17" ht="35.15" customHeight="1" x14ac:dyDescent="0.35">
      <c r="B68" s="240" t="s">
        <v>927</v>
      </c>
      <c r="C68" s="251"/>
      <c r="D68" s="241" t="s">
        <v>871</v>
      </c>
      <c r="E68" s="250" t="s">
        <v>115</v>
      </c>
      <c r="F68" s="272">
        <v>250</v>
      </c>
      <c r="G68" s="253"/>
      <c r="H68" s="253"/>
      <c r="I68" s="257">
        <v>23.04</v>
      </c>
      <c r="J68" s="329"/>
      <c r="K68" s="273">
        <f>I68*(1-$J$56)</f>
        <v>23.04</v>
      </c>
      <c r="L68" s="273">
        <f t="shared" si="9"/>
        <v>5760</v>
      </c>
      <c r="N68" s="228"/>
      <c r="O68" s="231"/>
      <c r="P68" s="231"/>
      <c r="Q68" s="231"/>
    </row>
    <row r="69" spans="2:17" ht="40.5" customHeight="1" x14ac:dyDescent="0.35">
      <c r="B69" s="240" t="s">
        <v>893</v>
      </c>
      <c r="C69" s="251"/>
      <c r="D69" s="241" t="s">
        <v>160</v>
      </c>
      <c r="E69" s="250" t="s">
        <v>115</v>
      </c>
      <c r="F69" s="272">
        <v>83</v>
      </c>
      <c r="G69" s="253"/>
      <c r="H69" s="253"/>
      <c r="I69" s="257">
        <v>23040</v>
      </c>
      <c r="J69" s="329"/>
      <c r="K69" s="273">
        <f>I69*(1-$J$56)</f>
        <v>23040</v>
      </c>
      <c r="L69" s="273">
        <f t="shared" si="9"/>
        <v>1912320</v>
      </c>
      <c r="N69" s="228"/>
      <c r="O69" s="231"/>
      <c r="P69" s="231"/>
      <c r="Q69" s="231"/>
    </row>
    <row r="70" spans="2:17" ht="35.15" customHeight="1" x14ac:dyDescent="0.35">
      <c r="B70" s="240" t="s">
        <v>928</v>
      </c>
      <c r="C70" s="251"/>
      <c r="D70" s="241" t="s">
        <v>227</v>
      </c>
      <c r="E70" s="250" t="s">
        <v>115</v>
      </c>
      <c r="F70" s="274">
        <v>950</v>
      </c>
      <c r="G70" s="253"/>
      <c r="H70" s="253"/>
      <c r="I70" s="257">
        <v>1959.4</v>
      </c>
      <c r="J70" s="329"/>
      <c r="K70" s="273">
        <f t="shared" ref="K70:K86" si="10">I70*(1-$J$56)</f>
        <v>1959.4</v>
      </c>
      <c r="L70" s="273">
        <f t="shared" si="9"/>
        <v>1861430</v>
      </c>
      <c r="N70" s="228"/>
      <c r="O70" s="231"/>
      <c r="P70" s="231"/>
      <c r="Q70" s="231"/>
    </row>
    <row r="71" spans="2:17" ht="35.15" customHeight="1" x14ac:dyDescent="0.35">
      <c r="B71" s="240" t="s">
        <v>929</v>
      </c>
      <c r="C71" s="251"/>
      <c r="D71" s="249" t="s">
        <v>301</v>
      </c>
      <c r="E71" s="250" t="s">
        <v>140</v>
      </c>
      <c r="F71" s="275">
        <v>18850</v>
      </c>
      <c r="G71" s="253"/>
      <c r="H71" s="253"/>
      <c r="I71" s="257">
        <v>65.319999999999993</v>
      </c>
      <c r="J71" s="329"/>
      <c r="K71" s="273">
        <f t="shared" si="10"/>
        <v>65.319999999999993</v>
      </c>
      <c r="L71" s="273">
        <f t="shared" si="9"/>
        <v>1231281.9999999998</v>
      </c>
      <c r="N71" s="228"/>
      <c r="O71" s="231"/>
      <c r="P71" s="231"/>
      <c r="Q71" s="231"/>
    </row>
    <row r="72" spans="2:17" ht="35.15" customHeight="1" x14ac:dyDescent="0.35">
      <c r="B72" s="240" t="s">
        <v>930</v>
      </c>
      <c r="C72" s="251"/>
      <c r="D72" s="241" t="s">
        <v>219</v>
      </c>
      <c r="E72" s="250" t="s">
        <v>140</v>
      </c>
      <c r="F72" s="274">
        <v>13620</v>
      </c>
      <c r="G72" s="253"/>
      <c r="H72" s="253"/>
      <c r="I72" s="257">
        <v>79.680000000000007</v>
      </c>
      <c r="J72" s="329"/>
      <c r="K72" s="273">
        <f t="shared" si="10"/>
        <v>79.680000000000007</v>
      </c>
      <c r="L72" s="273">
        <f t="shared" si="9"/>
        <v>1085241.6000000001</v>
      </c>
      <c r="N72" s="228"/>
      <c r="O72" s="231"/>
      <c r="P72" s="231"/>
      <c r="Q72" s="231"/>
    </row>
    <row r="73" spans="2:17" ht="35.15" customHeight="1" x14ac:dyDescent="0.35">
      <c r="B73" s="240" t="s">
        <v>931</v>
      </c>
      <c r="C73" s="251"/>
      <c r="D73" s="241" t="s">
        <v>216</v>
      </c>
      <c r="E73" s="250" t="s">
        <v>140</v>
      </c>
      <c r="F73" s="274">
        <v>12080</v>
      </c>
      <c r="G73" s="253"/>
      <c r="H73" s="253"/>
      <c r="I73" s="257">
        <v>41.28</v>
      </c>
      <c r="J73" s="329"/>
      <c r="K73" s="273">
        <f t="shared" si="10"/>
        <v>41.28</v>
      </c>
      <c r="L73" s="273">
        <f t="shared" si="9"/>
        <v>498662.40000000002</v>
      </c>
      <c r="N73" s="228"/>
      <c r="O73" s="231"/>
      <c r="P73" s="231"/>
      <c r="Q73" s="231"/>
    </row>
    <row r="74" spans="2:17" ht="35.15" customHeight="1" x14ac:dyDescent="0.35">
      <c r="B74" s="240" t="s">
        <v>932</v>
      </c>
      <c r="C74" s="251"/>
      <c r="D74" s="241" t="s">
        <v>221</v>
      </c>
      <c r="E74" s="250" t="s">
        <v>140</v>
      </c>
      <c r="F74" s="274">
        <v>2400</v>
      </c>
      <c r="G74" s="253"/>
      <c r="H74" s="253"/>
      <c r="I74" s="257">
        <v>111.4</v>
      </c>
      <c r="J74" s="329"/>
      <c r="K74" s="273">
        <f t="shared" si="10"/>
        <v>111.4</v>
      </c>
      <c r="L74" s="273">
        <f t="shared" si="9"/>
        <v>267360</v>
      </c>
      <c r="N74" s="228"/>
      <c r="O74" s="231"/>
      <c r="P74" s="231"/>
      <c r="Q74" s="231"/>
    </row>
    <row r="75" spans="2:17" ht="35.15" customHeight="1" x14ac:dyDescent="0.35">
      <c r="B75" s="240" t="s">
        <v>933</v>
      </c>
      <c r="C75" s="251"/>
      <c r="D75" s="241" t="s">
        <v>214</v>
      </c>
      <c r="E75" s="250" t="s">
        <v>140</v>
      </c>
      <c r="F75" s="274">
        <v>12450</v>
      </c>
      <c r="G75" s="253"/>
      <c r="H75" s="253"/>
      <c r="I75" s="257">
        <v>42.28</v>
      </c>
      <c r="J75" s="329"/>
      <c r="K75" s="273">
        <f t="shared" si="10"/>
        <v>42.28</v>
      </c>
      <c r="L75" s="273">
        <f t="shared" si="9"/>
        <v>526386</v>
      </c>
      <c r="N75" s="228"/>
      <c r="O75" s="231"/>
      <c r="P75" s="231"/>
      <c r="Q75" s="231"/>
    </row>
    <row r="76" spans="2:17" ht="35.15" customHeight="1" x14ac:dyDescent="0.35">
      <c r="B76" s="240" t="s">
        <v>934</v>
      </c>
      <c r="C76" s="251"/>
      <c r="D76" s="241" t="s">
        <v>239</v>
      </c>
      <c r="E76" s="250" t="s">
        <v>140</v>
      </c>
      <c r="F76" s="274">
        <v>1920</v>
      </c>
      <c r="G76" s="253"/>
      <c r="H76" s="253"/>
      <c r="I76" s="257">
        <v>19.2</v>
      </c>
      <c r="J76" s="329"/>
      <c r="K76" s="273">
        <f t="shared" si="10"/>
        <v>19.2</v>
      </c>
      <c r="L76" s="273">
        <f t="shared" si="9"/>
        <v>36864</v>
      </c>
      <c r="N76" s="228"/>
      <c r="O76" s="231"/>
      <c r="P76" s="231"/>
      <c r="Q76" s="231"/>
    </row>
    <row r="77" spans="2:17" ht="35.15" customHeight="1" x14ac:dyDescent="0.35">
      <c r="B77" s="240" t="s">
        <v>935</v>
      </c>
      <c r="C77" s="251"/>
      <c r="D77" s="241" t="s">
        <v>872</v>
      </c>
      <c r="E77" s="250" t="s">
        <v>115</v>
      </c>
      <c r="F77" s="274">
        <v>300</v>
      </c>
      <c r="G77" s="253"/>
      <c r="H77" s="253"/>
      <c r="I77" s="257">
        <v>8832</v>
      </c>
      <c r="J77" s="329"/>
      <c r="K77" s="273">
        <f t="shared" si="10"/>
        <v>8832</v>
      </c>
      <c r="L77" s="273">
        <f t="shared" si="9"/>
        <v>2649600</v>
      </c>
      <c r="N77" s="228"/>
      <c r="O77" s="231"/>
      <c r="P77" s="231"/>
      <c r="Q77" s="231"/>
    </row>
    <row r="78" spans="2:17" ht="35.15" customHeight="1" x14ac:dyDescent="0.35">
      <c r="B78" s="240" t="s">
        <v>936</v>
      </c>
      <c r="C78" s="251"/>
      <c r="D78" s="241" t="s">
        <v>1004</v>
      </c>
      <c r="E78" s="250" t="s">
        <v>115</v>
      </c>
      <c r="F78" s="274">
        <v>49</v>
      </c>
      <c r="G78" s="253"/>
      <c r="H78" s="253"/>
      <c r="I78" s="257">
        <v>76800</v>
      </c>
      <c r="J78" s="329"/>
      <c r="K78" s="273">
        <f t="shared" si="10"/>
        <v>76800</v>
      </c>
      <c r="L78" s="273">
        <f t="shared" si="9"/>
        <v>3763200</v>
      </c>
      <c r="N78" s="228"/>
      <c r="O78" s="231"/>
      <c r="P78" s="231"/>
      <c r="Q78" s="231"/>
    </row>
    <row r="79" spans="2:17" s="282" customFormat="1" ht="35.15" customHeight="1" x14ac:dyDescent="0.35">
      <c r="B79" s="240" t="s">
        <v>937</v>
      </c>
      <c r="C79" s="276"/>
      <c r="D79" s="277" t="s">
        <v>1005</v>
      </c>
      <c r="E79" s="250" t="s">
        <v>115</v>
      </c>
      <c r="F79" s="278">
        <v>32</v>
      </c>
      <c r="G79" s="253"/>
      <c r="H79" s="253"/>
      <c r="I79" s="279">
        <v>26000</v>
      </c>
      <c r="J79" s="329"/>
      <c r="K79" s="280">
        <f t="shared" si="10"/>
        <v>26000</v>
      </c>
      <c r="L79" s="280">
        <f t="shared" si="9"/>
        <v>832000</v>
      </c>
      <c r="M79" s="281"/>
      <c r="N79" s="228"/>
      <c r="O79" s="231"/>
      <c r="P79" s="231"/>
      <c r="Q79" s="231"/>
    </row>
    <row r="80" spans="2:17" s="282" customFormat="1" ht="35.15" customHeight="1" x14ac:dyDescent="0.35">
      <c r="B80" s="240" t="s">
        <v>938</v>
      </c>
      <c r="C80" s="276"/>
      <c r="D80" s="277" t="s">
        <v>1006</v>
      </c>
      <c r="E80" s="250" t="s">
        <v>115</v>
      </c>
      <c r="F80" s="278">
        <v>38</v>
      </c>
      <c r="G80" s="253"/>
      <c r="H80" s="253"/>
      <c r="I80" s="279">
        <v>33000</v>
      </c>
      <c r="J80" s="329"/>
      <c r="K80" s="280">
        <f t="shared" si="10"/>
        <v>33000</v>
      </c>
      <c r="L80" s="280">
        <f t="shared" si="9"/>
        <v>1254000</v>
      </c>
      <c r="M80" s="281"/>
      <c r="N80" s="228"/>
      <c r="O80" s="231"/>
      <c r="P80" s="231"/>
      <c r="Q80" s="231"/>
    </row>
    <row r="81" spans="2:17" s="282" customFormat="1" ht="35.15" customHeight="1" x14ac:dyDescent="0.35">
      <c r="B81" s="240" t="s">
        <v>1007</v>
      </c>
      <c r="C81" s="276"/>
      <c r="D81" s="283" t="s">
        <v>1008</v>
      </c>
      <c r="E81" s="278" t="s">
        <v>115</v>
      </c>
      <c r="F81" s="278">
        <v>8</v>
      </c>
      <c r="G81" s="253"/>
      <c r="H81" s="253"/>
      <c r="I81" s="279">
        <v>38000</v>
      </c>
      <c r="J81" s="329"/>
      <c r="K81" s="280">
        <f t="shared" si="10"/>
        <v>38000</v>
      </c>
      <c r="L81" s="280">
        <f t="shared" si="9"/>
        <v>304000</v>
      </c>
      <c r="M81" s="281"/>
      <c r="N81" s="228"/>
      <c r="O81" s="231"/>
      <c r="P81" s="231"/>
      <c r="Q81" s="231"/>
    </row>
    <row r="82" spans="2:17" s="282" customFormat="1" ht="35.15" customHeight="1" x14ac:dyDescent="0.35">
      <c r="B82" s="240" t="s">
        <v>1009</v>
      </c>
      <c r="C82" s="276"/>
      <c r="D82" s="283" t="s">
        <v>1010</v>
      </c>
      <c r="E82" s="278" t="s">
        <v>115</v>
      </c>
      <c r="F82" s="278">
        <v>14</v>
      </c>
      <c r="G82" s="253"/>
      <c r="H82" s="253"/>
      <c r="I82" s="279">
        <v>48000</v>
      </c>
      <c r="J82" s="329"/>
      <c r="K82" s="280">
        <f t="shared" si="10"/>
        <v>48000</v>
      </c>
      <c r="L82" s="280">
        <f t="shared" si="9"/>
        <v>672000</v>
      </c>
      <c r="M82" s="281"/>
      <c r="N82" s="228"/>
      <c r="O82" s="231"/>
      <c r="P82" s="231"/>
      <c r="Q82" s="231"/>
    </row>
    <row r="83" spans="2:17" s="282" customFormat="1" ht="35.15" customHeight="1" x14ac:dyDescent="0.35">
      <c r="B83" s="240" t="s">
        <v>1011</v>
      </c>
      <c r="C83" s="276"/>
      <c r="D83" s="283" t="s">
        <v>1012</v>
      </c>
      <c r="E83" s="278" t="s">
        <v>115</v>
      </c>
      <c r="F83" s="278">
        <v>2</v>
      </c>
      <c r="G83" s="253"/>
      <c r="H83" s="253"/>
      <c r="I83" s="279">
        <v>52000</v>
      </c>
      <c r="J83" s="329"/>
      <c r="K83" s="280">
        <f t="shared" si="10"/>
        <v>52000</v>
      </c>
      <c r="L83" s="280">
        <f t="shared" si="9"/>
        <v>104000</v>
      </c>
      <c r="M83" s="281"/>
      <c r="N83" s="228"/>
      <c r="O83" s="231"/>
      <c r="P83" s="231"/>
      <c r="Q83" s="231"/>
    </row>
    <row r="84" spans="2:17" s="282" customFormat="1" ht="35.15" customHeight="1" x14ac:dyDescent="0.35">
      <c r="B84" s="240" t="s">
        <v>1013</v>
      </c>
      <c r="C84" s="276"/>
      <c r="D84" s="283" t="s">
        <v>1014</v>
      </c>
      <c r="E84" s="278" t="s">
        <v>115</v>
      </c>
      <c r="F84" s="278">
        <v>5</v>
      </c>
      <c r="G84" s="253"/>
      <c r="H84" s="253"/>
      <c r="I84" s="279">
        <v>61200</v>
      </c>
      <c r="J84" s="329"/>
      <c r="K84" s="280">
        <f t="shared" si="10"/>
        <v>61200</v>
      </c>
      <c r="L84" s="280">
        <f t="shared" si="9"/>
        <v>306000</v>
      </c>
      <c r="M84" s="281"/>
      <c r="N84" s="228"/>
      <c r="O84" s="231"/>
      <c r="P84" s="231"/>
      <c r="Q84" s="231"/>
    </row>
    <row r="85" spans="2:17" s="282" customFormat="1" ht="35.15" customHeight="1" x14ac:dyDescent="0.35">
      <c r="B85" s="240" t="s">
        <v>1015</v>
      </c>
      <c r="C85" s="276"/>
      <c r="D85" s="283" t="s">
        <v>873</v>
      </c>
      <c r="E85" s="278" t="s">
        <v>91</v>
      </c>
      <c r="F85" s="278">
        <v>15</v>
      </c>
      <c r="G85" s="253"/>
      <c r="H85" s="253"/>
      <c r="I85" s="279">
        <v>1440</v>
      </c>
      <c r="J85" s="329"/>
      <c r="K85" s="280">
        <f t="shared" si="10"/>
        <v>1440</v>
      </c>
      <c r="L85" s="280">
        <f t="shared" si="9"/>
        <v>21600</v>
      </c>
      <c r="M85" s="281"/>
      <c r="N85" s="228"/>
      <c r="O85" s="231"/>
      <c r="P85" s="231"/>
      <c r="Q85" s="231"/>
    </row>
    <row r="86" spans="2:17" s="282" customFormat="1" ht="35.15" customHeight="1" x14ac:dyDescent="0.35">
      <c r="B86" s="240" t="s">
        <v>1016</v>
      </c>
      <c r="C86" s="276"/>
      <c r="D86" s="283" t="s">
        <v>874</v>
      </c>
      <c r="E86" s="278" t="s">
        <v>91</v>
      </c>
      <c r="F86" s="278">
        <v>14</v>
      </c>
      <c r="G86" s="253"/>
      <c r="H86" s="253"/>
      <c r="I86" s="279">
        <v>196.8</v>
      </c>
      <c r="J86" s="329"/>
      <c r="K86" s="280">
        <f t="shared" si="10"/>
        <v>196.8</v>
      </c>
      <c r="L86" s="280">
        <f t="shared" si="9"/>
        <v>2755.2000000000003</v>
      </c>
      <c r="M86" s="281"/>
      <c r="N86" s="228"/>
      <c r="O86" s="231"/>
      <c r="P86" s="231"/>
      <c r="Q86" s="231"/>
    </row>
    <row r="87" spans="2:17" ht="35.15" customHeight="1" x14ac:dyDescent="0.35">
      <c r="B87" s="240"/>
      <c r="C87" s="251"/>
      <c r="D87" s="266" t="s">
        <v>816</v>
      </c>
      <c r="E87" s="253"/>
      <c r="F87" s="253"/>
      <c r="G87" s="253"/>
      <c r="H87" s="253"/>
      <c r="I87" s="253"/>
      <c r="J87" s="240"/>
      <c r="K87" s="253"/>
      <c r="L87" s="245">
        <f>SUM(L56:L86)</f>
        <v>33767957.880000003</v>
      </c>
      <c r="O87" s="231"/>
      <c r="P87" s="231"/>
      <c r="Q87" s="231"/>
    </row>
    <row r="88" spans="2:17" x14ac:dyDescent="0.35">
      <c r="G88" s="270"/>
      <c r="H88" s="270"/>
      <c r="O88" s="231"/>
      <c r="P88" s="231"/>
      <c r="Q88" s="231"/>
    </row>
    <row r="89" spans="2:17" x14ac:dyDescent="0.35">
      <c r="G89" s="270"/>
      <c r="H89" s="270"/>
      <c r="O89" s="231"/>
      <c r="P89" s="231"/>
      <c r="Q89" s="231"/>
    </row>
    <row r="90" spans="2:17" x14ac:dyDescent="0.35">
      <c r="G90" s="270"/>
      <c r="H90" s="270"/>
      <c r="O90" s="231"/>
      <c r="P90" s="231"/>
      <c r="Q90" s="231"/>
    </row>
    <row r="91" spans="2:17" ht="38.5" customHeight="1" x14ac:dyDescent="0.35">
      <c r="B91" s="232" t="s">
        <v>977</v>
      </c>
      <c r="C91" s="233"/>
      <c r="D91" s="234" t="s">
        <v>809</v>
      </c>
      <c r="E91" s="235"/>
      <c r="G91" s="270"/>
      <c r="H91" s="270"/>
      <c r="O91" s="231"/>
      <c r="P91" s="231"/>
      <c r="Q91" s="231"/>
    </row>
    <row r="92" spans="2:17" x14ac:dyDescent="0.35">
      <c r="G92" s="270"/>
      <c r="H92" s="270"/>
      <c r="O92" s="231"/>
      <c r="P92" s="231"/>
      <c r="Q92" s="231"/>
    </row>
    <row r="93" spans="2:17" ht="43" customHeight="1" x14ac:dyDescent="0.35">
      <c r="B93" s="236" t="s">
        <v>892</v>
      </c>
      <c r="C93" s="237"/>
      <c r="D93" s="238" t="s">
        <v>1</v>
      </c>
      <c r="E93" s="237" t="s">
        <v>83</v>
      </c>
      <c r="F93" s="236" t="s">
        <v>0</v>
      </c>
      <c r="G93" s="271"/>
      <c r="H93" s="271"/>
      <c r="I93" s="236" t="s">
        <v>12</v>
      </c>
      <c r="J93" s="239" t="s">
        <v>7</v>
      </c>
      <c r="K93" s="236" t="s">
        <v>8</v>
      </c>
      <c r="L93" s="236" t="s">
        <v>2</v>
      </c>
      <c r="O93" s="231"/>
      <c r="P93" s="231"/>
      <c r="Q93" s="231"/>
    </row>
    <row r="94" spans="2:17" ht="30" customHeight="1" x14ac:dyDescent="0.35">
      <c r="B94" s="240" t="s">
        <v>939</v>
      </c>
      <c r="C94" s="247"/>
      <c r="D94" s="241" t="s">
        <v>177</v>
      </c>
      <c r="E94" s="250" t="s">
        <v>140</v>
      </c>
      <c r="F94" s="284">
        <v>5000</v>
      </c>
      <c r="G94" s="253"/>
      <c r="H94" s="253"/>
      <c r="I94" s="257">
        <v>34</v>
      </c>
      <c r="J94" s="330"/>
      <c r="K94" s="285">
        <f>I94*(1-$J$94)</f>
        <v>34</v>
      </c>
      <c r="L94" s="285">
        <f t="shared" ref="L94:L108" si="11">K94*F94</f>
        <v>170000</v>
      </c>
      <c r="O94" s="228">
        <f>_xlfn.XLOOKUP(B94,'יצוא השוואת הצעות'!$A$3:$A$137,'יצוא השוואת הצעות'!$E$3:$E$137,"",0)</f>
        <v>34</v>
      </c>
      <c r="P94" s="231"/>
      <c r="Q94" s="231"/>
    </row>
    <row r="95" spans="2:17" ht="30" customHeight="1" x14ac:dyDescent="0.35">
      <c r="B95" s="240" t="s">
        <v>940</v>
      </c>
      <c r="C95" s="247"/>
      <c r="D95" s="241" t="s">
        <v>180</v>
      </c>
      <c r="E95" s="250" t="s">
        <v>140</v>
      </c>
      <c r="F95" s="284">
        <v>1200</v>
      </c>
      <c r="G95" s="253"/>
      <c r="H95" s="253"/>
      <c r="I95" s="257">
        <v>52</v>
      </c>
      <c r="J95" s="330"/>
      <c r="K95" s="285">
        <f t="shared" ref="K95:K108" si="12">I95*(1-$J$94)</f>
        <v>52</v>
      </c>
      <c r="L95" s="285">
        <f t="shared" si="11"/>
        <v>62400</v>
      </c>
      <c r="O95" s="228">
        <f>_xlfn.XLOOKUP(B95,'יצוא השוואת הצעות'!$A$3:$A$137,'יצוא השוואת הצעות'!$E$3:$E$137,"",0)</f>
        <v>52</v>
      </c>
      <c r="P95" s="231"/>
      <c r="Q95" s="231"/>
    </row>
    <row r="96" spans="2:17" s="282" customFormat="1" ht="30" customHeight="1" x14ac:dyDescent="0.35">
      <c r="B96" s="286" t="s">
        <v>941</v>
      </c>
      <c r="C96" s="276"/>
      <c r="D96" s="277" t="s">
        <v>1034</v>
      </c>
      <c r="E96" s="287" t="s">
        <v>1099</v>
      </c>
      <c r="F96" s="288">
        <v>100</v>
      </c>
      <c r="G96" s="253"/>
      <c r="H96" s="253"/>
      <c r="I96" s="279">
        <v>89</v>
      </c>
      <c r="J96" s="330"/>
      <c r="K96" s="289">
        <f t="shared" si="12"/>
        <v>89</v>
      </c>
      <c r="L96" s="289">
        <f t="shared" si="11"/>
        <v>8900</v>
      </c>
      <c r="M96" s="281"/>
      <c r="O96" s="228">
        <f>_xlfn.XLOOKUP(B96,'יצוא השוואת הצעות'!$A$3:$A$137,'יצוא השוואת הצעות'!$E$3:$E$137,"",0)</f>
        <v>89</v>
      </c>
      <c r="P96" s="231"/>
      <c r="Q96" s="231"/>
    </row>
    <row r="97" spans="2:17" s="282" customFormat="1" ht="30" customHeight="1" x14ac:dyDescent="0.35">
      <c r="B97" s="286" t="s">
        <v>942</v>
      </c>
      <c r="C97" s="276"/>
      <c r="D97" s="277" t="s">
        <v>184</v>
      </c>
      <c r="E97" s="287" t="s">
        <v>140</v>
      </c>
      <c r="F97" s="288">
        <v>2250</v>
      </c>
      <c r="G97" s="253"/>
      <c r="H97" s="253"/>
      <c r="I97" s="279">
        <v>70</v>
      </c>
      <c r="J97" s="330"/>
      <c r="K97" s="289">
        <f t="shared" si="12"/>
        <v>70</v>
      </c>
      <c r="L97" s="289">
        <f t="shared" si="11"/>
        <v>157500</v>
      </c>
      <c r="M97" s="281"/>
      <c r="O97" s="228">
        <f>_xlfn.XLOOKUP(B97,'יצוא השוואת הצעות'!$A$3:$A$137,'יצוא השוואת הצעות'!$E$3:$E$137,"",0)</f>
        <v>70</v>
      </c>
      <c r="P97" s="231"/>
      <c r="Q97" s="231"/>
    </row>
    <row r="98" spans="2:17" s="282" customFormat="1" ht="30" customHeight="1" x14ac:dyDescent="0.35">
      <c r="B98" s="286" t="s">
        <v>943</v>
      </c>
      <c r="C98" s="276"/>
      <c r="D98" s="277" t="s">
        <v>212</v>
      </c>
      <c r="E98" s="287" t="s">
        <v>140</v>
      </c>
      <c r="F98" s="288">
        <v>2250</v>
      </c>
      <c r="G98" s="253"/>
      <c r="H98" s="253"/>
      <c r="I98" s="279">
        <v>60</v>
      </c>
      <c r="J98" s="330"/>
      <c r="K98" s="289">
        <f t="shared" si="12"/>
        <v>60</v>
      </c>
      <c r="L98" s="289">
        <f t="shared" si="11"/>
        <v>135000</v>
      </c>
      <c r="M98" s="281"/>
      <c r="O98" s="228">
        <f>_xlfn.XLOOKUP(B98,'יצוא השוואת הצעות'!$A$3:$A$137,'יצוא השוואת הצעות'!$E$3:$E$137,"",0)</f>
        <v>60</v>
      </c>
      <c r="P98" s="231"/>
      <c r="Q98" s="231"/>
    </row>
    <row r="99" spans="2:17" s="282" customFormat="1" ht="30" customHeight="1" x14ac:dyDescent="0.35">
      <c r="B99" s="286" t="s">
        <v>894</v>
      </c>
      <c r="C99" s="276"/>
      <c r="D99" s="277" t="s">
        <v>1022</v>
      </c>
      <c r="E99" s="287" t="s">
        <v>140</v>
      </c>
      <c r="F99" s="288">
        <v>4500</v>
      </c>
      <c r="G99" s="253"/>
      <c r="H99" s="253"/>
      <c r="I99" s="279">
        <v>114</v>
      </c>
      <c r="J99" s="330"/>
      <c r="K99" s="289">
        <f t="shared" si="12"/>
        <v>114</v>
      </c>
      <c r="L99" s="289">
        <f t="shared" si="11"/>
        <v>513000</v>
      </c>
      <c r="M99" s="281"/>
      <c r="O99" s="228">
        <f>_xlfn.XLOOKUP(B99,'יצוא השוואת הצעות'!$A$3:$A$137,'יצוא השוואת הצעות'!$E$3:$E$137,"",0)</f>
        <v>114</v>
      </c>
      <c r="P99" s="231"/>
      <c r="Q99" s="231"/>
    </row>
    <row r="100" spans="2:17" s="282" customFormat="1" ht="30" customHeight="1" x14ac:dyDescent="0.35">
      <c r="B100" s="286" t="s">
        <v>944</v>
      </c>
      <c r="C100" s="276"/>
      <c r="D100" s="277" t="s">
        <v>190</v>
      </c>
      <c r="E100" s="287" t="s">
        <v>115</v>
      </c>
      <c r="F100" s="288">
        <v>5850</v>
      </c>
      <c r="G100" s="253"/>
      <c r="H100" s="253"/>
      <c r="I100" s="279">
        <v>295</v>
      </c>
      <c r="J100" s="330"/>
      <c r="K100" s="289">
        <f t="shared" si="12"/>
        <v>295</v>
      </c>
      <c r="L100" s="289">
        <f t="shared" si="11"/>
        <v>1725750</v>
      </c>
      <c r="M100" s="281"/>
      <c r="O100" s="228">
        <f>_xlfn.XLOOKUP(B100,'יצוא השוואת הצעות'!$A$3:$A$137,'יצוא השוואת הצעות'!$E$3:$E$137,"",0)</f>
        <v>295</v>
      </c>
      <c r="P100" s="231"/>
      <c r="Q100" s="231"/>
    </row>
    <row r="101" spans="2:17" s="282" customFormat="1" ht="30" customHeight="1" x14ac:dyDescent="0.35">
      <c r="B101" s="286" t="s">
        <v>945</v>
      </c>
      <c r="C101" s="276"/>
      <c r="D101" s="277" t="s">
        <v>192</v>
      </c>
      <c r="E101" s="287" t="s">
        <v>115</v>
      </c>
      <c r="F101" s="288">
        <v>225</v>
      </c>
      <c r="G101" s="253"/>
      <c r="H101" s="253"/>
      <c r="I101" s="279">
        <v>490</v>
      </c>
      <c r="J101" s="330"/>
      <c r="K101" s="289">
        <f t="shared" si="12"/>
        <v>490</v>
      </c>
      <c r="L101" s="289">
        <f t="shared" si="11"/>
        <v>110250</v>
      </c>
      <c r="M101" s="281"/>
      <c r="O101" s="228">
        <f>_xlfn.XLOOKUP(B101,'יצוא השוואת הצעות'!$A$3:$A$137,'יצוא השוואת הצעות'!$E$3:$E$137,"",0)</f>
        <v>490</v>
      </c>
      <c r="P101" s="231"/>
      <c r="Q101" s="231"/>
    </row>
    <row r="102" spans="2:17" s="282" customFormat="1" ht="30" customHeight="1" x14ac:dyDescent="0.35">
      <c r="B102" s="286" t="s">
        <v>946</v>
      </c>
      <c r="C102" s="276"/>
      <c r="D102" s="277" t="s">
        <v>1030</v>
      </c>
      <c r="E102" s="287" t="s">
        <v>1097</v>
      </c>
      <c r="F102" s="288">
        <v>1000</v>
      </c>
      <c r="G102" s="253"/>
      <c r="H102" s="253"/>
      <c r="I102" s="279">
        <v>35</v>
      </c>
      <c r="J102" s="330"/>
      <c r="K102" s="289">
        <f t="shared" si="12"/>
        <v>35</v>
      </c>
      <c r="L102" s="289">
        <f t="shared" si="11"/>
        <v>35000</v>
      </c>
      <c r="M102" s="281"/>
      <c r="O102" s="228">
        <f>_xlfn.XLOOKUP(B102,'יצוא השוואת הצעות'!$A$3:$A$137,'יצוא השוואת הצעות'!$E$3:$E$137,"",0)</f>
        <v>35</v>
      </c>
      <c r="P102" s="231"/>
      <c r="Q102" s="231"/>
    </row>
    <row r="103" spans="2:17" s="282" customFormat="1" ht="30" customHeight="1" x14ac:dyDescent="0.35">
      <c r="B103" s="286" t="s">
        <v>947</v>
      </c>
      <c r="C103" s="276"/>
      <c r="D103" s="277" t="s">
        <v>1029</v>
      </c>
      <c r="E103" s="287" t="s">
        <v>1097</v>
      </c>
      <c r="F103" s="288">
        <v>1000</v>
      </c>
      <c r="G103" s="253"/>
      <c r="H103" s="253"/>
      <c r="I103" s="279">
        <v>48</v>
      </c>
      <c r="J103" s="330"/>
      <c r="K103" s="289">
        <f t="shared" si="12"/>
        <v>48</v>
      </c>
      <c r="L103" s="289">
        <f t="shared" si="11"/>
        <v>48000</v>
      </c>
      <c r="M103" s="281"/>
      <c r="O103" s="228">
        <f>_xlfn.XLOOKUP(B103,'יצוא השוואת הצעות'!$A$3:$A$137,'יצוא השוואת הצעות'!$E$3:$E$137,"",0)</f>
        <v>48</v>
      </c>
      <c r="P103" s="231"/>
      <c r="Q103" s="231"/>
    </row>
    <row r="104" spans="2:17" s="282" customFormat="1" ht="30" customHeight="1" x14ac:dyDescent="0.35">
      <c r="B104" s="286" t="s">
        <v>948</v>
      </c>
      <c r="C104" s="276"/>
      <c r="D104" s="277" t="s">
        <v>1031</v>
      </c>
      <c r="E104" s="287" t="s">
        <v>1097</v>
      </c>
      <c r="F104" s="288">
        <v>2000</v>
      </c>
      <c r="G104" s="253"/>
      <c r="H104" s="253"/>
      <c r="I104" s="279">
        <v>40</v>
      </c>
      <c r="J104" s="330"/>
      <c r="K104" s="289">
        <f t="shared" si="12"/>
        <v>40</v>
      </c>
      <c r="L104" s="289">
        <f t="shared" si="11"/>
        <v>80000</v>
      </c>
      <c r="M104" s="281"/>
      <c r="O104" s="228">
        <f>_xlfn.XLOOKUP(B104,'יצוא השוואת הצעות'!$A$3:$A$137,'יצוא השוואת הצעות'!$E$3:$E$137,"",0)</f>
        <v>40</v>
      </c>
      <c r="P104" s="231"/>
      <c r="Q104" s="231"/>
    </row>
    <row r="105" spans="2:17" s="282" customFormat="1" ht="30" customHeight="1" x14ac:dyDescent="0.35">
      <c r="B105" s="286" t="s">
        <v>949</v>
      </c>
      <c r="C105" s="276"/>
      <c r="D105" s="277" t="s">
        <v>1036</v>
      </c>
      <c r="E105" s="287" t="s">
        <v>115</v>
      </c>
      <c r="F105" s="288">
        <v>200</v>
      </c>
      <c r="G105" s="253"/>
      <c r="H105" s="253"/>
      <c r="I105" s="279">
        <v>270</v>
      </c>
      <c r="J105" s="330"/>
      <c r="K105" s="289">
        <f t="shared" si="12"/>
        <v>270</v>
      </c>
      <c r="L105" s="289">
        <f t="shared" si="11"/>
        <v>54000</v>
      </c>
      <c r="M105" s="281"/>
      <c r="O105" s="228">
        <f>_xlfn.XLOOKUP(B105,'יצוא השוואת הצעות'!$A$3:$A$137,'יצוא השוואת הצעות'!$E$3:$E$137,"",0)</f>
        <v>270</v>
      </c>
      <c r="P105" s="231"/>
      <c r="Q105" s="231"/>
    </row>
    <row r="106" spans="2:17" s="282" customFormat="1" ht="30" customHeight="1" x14ac:dyDescent="0.35">
      <c r="B106" s="286" t="s">
        <v>950</v>
      </c>
      <c r="C106" s="276"/>
      <c r="D106" s="277" t="s">
        <v>1035</v>
      </c>
      <c r="E106" s="287" t="s">
        <v>1100</v>
      </c>
      <c r="F106" s="288">
        <v>3000</v>
      </c>
      <c r="G106" s="253"/>
      <c r="H106" s="253"/>
      <c r="I106" s="279">
        <v>7.2</v>
      </c>
      <c r="J106" s="330"/>
      <c r="K106" s="289">
        <f t="shared" si="12"/>
        <v>7.2</v>
      </c>
      <c r="L106" s="289">
        <f t="shared" si="11"/>
        <v>21600</v>
      </c>
      <c r="M106" s="281"/>
      <c r="O106" s="228">
        <f>_xlfn.XLOOKUP(B106,'יצוא השוואת הצעות'!$A$3:$A$137,'יצוא השוואת הצעות'!$E$3:$E$137,"",0)</f>
        <v>7.2</v>
      </c>
      <c r="P106" s="231"/>
      <c r="Q106" s="231"/>
    </row>
    <row r="107" spans="2:17" s="282" customFormat="1" ht="30" customHeight="1" x14ac:dyDescent="0.35">
      <c r="B107" s="286" t="s">
        <v>951</v>
      </c>
      <c r="C107" s="276"/>
      <c r="D107" s="277" t="s">
        <v>1037</v>
      </c>
      <c r="E107" s="287" t="s">
        <v>115</v>
      </c>
      <c r="F107" s="288">
        <v>100</v>
      </c>
      <c r="G107" s="253"/>
      <c r="H107" s="253"/>
      <c r="I107" s="279">
        <v>650</v>
      </c>
      <c r="J107" s="330"/>
      <c r="K107" s="289">
        <f t="shared" si="12"/>
        <v>650</v>
      </c>
      <c r="L107" s="289">
        <f t="shared" si="11"/>
        <v>65000</v>
      </c>
      <c r="M107" s="281"/>
      <c r="O107" s="228">
        <f>_xlfn.XLOOKUP(B107,'יצוא השוואת הצעות'!$A$3:$A$137,'יצוא השוואת הצעות'!$E$3:$E$137,"",0)</f>
        <v>650</v>
      </c>
      <c r="P107" s="231"/>
      <c r="Q107" s="231"/>
    </row>
    <row r="108" spans="2:17" s="282" customFormat="1" ht="30" customHeight="1" x14ac:dyDescent="0.35">
      <c r="B108" s="286" t="s">
        <v>952</v>
      </c>
      <c r="C108" s="276"/>
      <c r="D108" s="277" t="s">
        <v>210</v>
      </c>
      <c r="E108" s="287" t="s">
        <v>1100</v>
      </c>
      <c r="F108" s="288">
        <v>10000</v>
      </c>
      <c r="G108" s="253"/>
      <c r="H108" s="253"/>
      <c r="I108" s="279">
        <v>14.7</v>
      </c>
      <c r="J108" s="330"/>
      <c r="K108" s="289">
        <f t="shared" si="12"/>
        <v>14.7</v>
      </c>
      <c r="L108" s="289">
        <f t="shared" si="11"/>
        <v>147000</v>
      </c>
      <c r="M108" s="281"/>
      <c r="O108" s="228">
        <f>_xlfn.XLOOKUP(B108,'יצוא השוואת הצעות'!$A$3:$A$137,'יצוא השוואת הצעות'!$E$3:$E$137,"",0)</f>
        <v>14.7</v>
      </c>
    </row>
    <row r="109" spans="2:17" s="282" customFormat="1" ht="30" customHeight="1" x14ac:dyDescent="0.35">
      <c r="B109" s="286" t="s">
        <v>953</v>
      </c>
      <c r="C109" s="276"/>
      <c r="D109" s="277" t="s">
        <v>1028</v>
      </c>
      <c r="E109" s="287" t="s">
        <v>1097</v>
      </c>
      <c r="F109" s="288">
        <v>5000</v>
      </c>
      <c r="G109" s="253"/>
      <c r="H109" s="253"/>
      <c r="I109" s="279">
        <v>12</v>
      </c>
      <c r="J109" s="330"/>
      <c r="K109" s="289">
        <f t="shared" ref="K109:K119" si="13">I109*(1-$J$94)</f>
        <v>12</v>
      </c>
      <c r="L109" s="289">
        <f t="shared" ref="L109:L137" si="14">K109*F109</f>
        <v>60000</v>
      </c>
      <c r="M109" s="281"/>
      <c r="O109" s="228">
        <f>_xlfn.XLOOKUP(B109,'יצוא השוואת הצעות'!$A$3:$A$137,'יצוא השוואת הצעות'!$E$3:$E$137,"",0)</f>
        <v>12</v>
      </c>
    </row>
    <row r="110" spans="2:17" s="282" customFormat="1" ht="30" customHeight="1" x14ac:dyDescent="0.35">
      <c r="B110" s="286" t="s">
        <v>954</v>
      </c>
      <c r="C110" s="276"/>
      <c r="D110" s="277" t="s">
        <v>1032</v>
      </c>
      <c r="E110" s="287" t="s">
        <v>1101</v>
      </c>
      <c r="F110" s="288">
        <v>20</v>
      </c>
      <c r="G110" s="253"/>
      <c r="H110" s="253"/>
      <c r="I110" s="279">
        <v>8400</v>
      </c>
      <c r="J110" s="330"/>
      <c r="K110" s="289">
        <f t="shared" si="13"/>
        <v>8400</v>
      </c>
      <c r="L110" s="289">
        <f t="shared" si="14"/>
        <v>168000</v>
      </c>
      <c r="M110" s="281"/>
      <c r="O110" s="228">
        <f>_xlfn.XLOOKUP(B110,'יצוא השוואת הצעות'!$A$3:$A$137,'יצוא השוואת הצעות'!$E$3:$E$137,"",0)</f>
        <v>8400</v>
      </c>
    </row>
    <row r="111" spans="2:17" s="282" customFormat="1" ht="30" customHeight="1" x14ac:dyDescent="0.35">
      <c r="B111" s="286" t="s">
        <v>955</v>
      </c>
      <c r="C111" s="276"/>
      <c r="D111" s="277" t="s">
        <v>1027</v>
      </c>
      <c r="E111" s="287" t="s">
        <v>1097</v>
      </c>
      <c r="F111" s="288">
        <v>3503</v>
      </c>
      <c r="G111" s="253"/>
      <c r="H111" s="253"/>
      <c r="I111" s="279">
        <v>9</v>
      </c>
      <c r="J111" s="330"/>
      <c r="K111" s="289">
        <f t="shared" si="13"/>
        <v>9</v>
      </c>
      <c r="L111" s="289">
        <f t="shared" si="14"/>
        <v>31527</v>
      </c>
      <c r="M111" s="281"/>
      <c r="O111" s="228">
        <f>_xlfn.XLOOKUP(B111,'יצוא השוואת הצעות'!$A$3:$A$137,'יצוא השוואת הצעות'!$E$3:$E$137,"",0)</f>
        <v>9</v>
      </c>
    </row>
    <row r="112" spans="2:17" s="282" customFormat="1" ht="30" customHeight="1" x14ac:dyDescent="0.35">
      <c r="B112" s="286" t="s">
        <v>956</v>
      </c>
      <c r="C112" s="276"/>
      <c r="D112" s="277" t="s">
        <v>1023</v>
      </c>
      <c r="E112" s="287" t="s">
        <v>1102</v>
      </c>
      <c r="F112" s="288">
        <v>1000</v>
      </c>
      <c r="G112" s="253"/>
      <c r="H112" s="253"/>
      <c r="I112" s="279">
        <v>320</v>
      </c>
      <c r="J112" s="330"/>
      <c r="K112" s="289">
        <f t="shared" si="13"/>
        <v>320</v>
      </c>
      <c r="L112" s="289">
        <f t="shared" si="14"/>
        <v>320000</v>
      </c>
      <c r="M112" s="281"/>
      <c r="O112" s="228">
        <f>_xlfn.XLOOKUP(B112,'יצוא השוואת הצעות'!$A$3:$A$137,'יצוא השוואת הצעות'!$E$3:$E$137,"",0)</f>
        <v>320</v>
      </c>
    </row>
    <row r="113" spans="2:15" s="282" customFormat="1" ht="30" customHeight="1" x14ac:dyDescent="0.35">
      <c r="B113" s="286" t="s">
        <v>957</v>
      </c>
      <c r="C113" s="276"/>
      <c r="D113" s="277" t="s">
        <v>1025</v>
      </c>
      <c r="E113" s="287" t="s">
        <v>1097</v>
      </c>
      <c r="F113" s="288">
        <v>7500</v>
      </c>
      <c r="G113" s="253"/>
      <c r="H113" s="253"/>
      <c r="I113" s="279">
        <v>2.1</v>
      </c>
      <c r="J113" s="330"/>
      <c r="K113" s="289">
        <f t="shared" si="13"/>
        <v>2.1</v>
      </c>
      <c r="L113" s="289">
        <f t="shared" si="14"/>
        <v>15750</v>
      </c>
      <c r="M113" s="281"/>
      <c r="O113" s="228">
        <f>_xlfn.XLOOKUP(B113,'יצוא השוואת הצעות'!$A$3:$A$137,'יצוא השוואת הצעות'!$E$3:$E$137,"",0)</f>
        <v>2.1</v>
      </c>
    </row>
    <row r="114" spans="2:15" s="282" customFormat="1" ht="30" customHeight="1" x14ac:dyDescent="0.35">
      <c r="B114" s="286" t="s">
        <v>958</v>
      </c>
      <c r="C114" s="276"/>
      <c r="D114" s="277" t="s">
        <v>876</v>
      </c>
      <c r="E114" s="287" t="s">
        <v>140</v>
      </c>
      <c r="F114" s="288">
        <v>45</v>
      </c>
      <c r="G114" s="253"/>
      <c r="H114" s="253"/>
      <c r="I114" s="279">
        <v>2410.2399999999998</v>
      </c>
      <c r="J114" s="330"/>
      <c r="K114" s="289">
        <f t="shared" si="13"/>
        <v>2410.2399999999998</v>
      </c>
      <c r="L114" s="289">
        <f t="shared" si="14"/>
        <v>108460.79999999999</v>
      </c>
      <c r="M114" s="281"/>
      <c r="O114" s="228">
        <f>_xlfn.XLOOKUP(B114,'יצוא השוואת הצעות'!$A$3:$A$137,'יצוא השוואת הצעות'!$E$3:$E$137,"",0)</f>
        <v>2410.2399999999998</v>
      </c>
    </row>
    <row r="115" spans="2:15" s="282" customFormat="1" ht="30" customHeight="1" x14ac:dyDescent="0.35">
      <c r="B115" s="286" t="s">
        <v>959</v>
      </c>
      <c r="C115" s="276"/>
      <c r="D115" s="277" t="s">
        <v>225</v>
      </c>
      <c r="E115" s="287" t="s">
        <v>91</v>
      </c>
      <c r="F115" s="288">
        <v>480</v>
      </c>
      <c r="G115" s="253"/>
      <c r="H115" s="253"/>
      <c r="I115" s="279">
        <v>43</v>
      </c>
      <c r="J115" s="330"/>
      <c r="K115" s="289">
        <f t="shared" si="13"/>
        <v>43</v>
      </c>
      <c r="L115" s="289">
        <f t="shared" si="14"/>
        <v>20640</v>
      </c>
      <c r="M115" s="281"/>
      <c r="O115" s="228">
        <f>_xlfn.XLOOKUP(B115,'יצוא השוואת הצעות'!$A$3:$A$137,'יצוא השוואת הצעות'!$E$3:$E$137,"",0)</f>
        <v>43</v>
      </c>
    </row>
    <row r="116" spans="2:15" ht="30" customHeight="1" x14ac:dyDescent="0.35">
      <c r="B116" s="240" t="s">
        <v>960</v>
      </c>
      <c r="C116" s="247"/>
      <c r="D116" s="241" t="s">
        <v>229</v>
      </c>
      <c r="E116" s="250" t="s">
        <v>91</v>
      </c>
      <c r="F116" s="284">
        <v>108</v>
      </c>
      <c r="G116" s="253"/>
      <c r="H116" s="253"/>
      <c r="I116" s="257">
        <v>200</v>
      </c>
      <c r="J116" s="330"/>
      <c r="K116" s="285">
        <f t="shared" si="13"/>
        <v>200</v>
      </c>
      <c r="L116" s="285">
        <f t="shared" si="14"/>
        <v>21600</v>
      </c>
      <c r="O116" s="228">
        <f>_xlfn.XLOOKUP(B116,'יצוא השוואת הצעות'!$A$3:$A$137,'יצוא השוואת הצעות'!$E$3:$E$137,"",0)</f>
        <v>200</v>
      </c>
    </row>
    <row r="117" spans="2:15" ht="30" customHeight="1" x14ac:dyDescent="0.35">
      <c r="B117" s="240" t="s">
        <v>961</v>
      </c>
      <c r="C117" s="247"/>
      <c r="D117" s="241" t="s">
        <v>875</v>
      </c>
      <c r="E117" s="250" t="s">
        <v>91</v>
      </c>
      <c r="F117" s="284">
        <v>35</v>
      </c>
      <c r="G117" s="253"/>
      <c r="H117" s="253"/>
      <c r="I117" s="257">
        <v>55750</v>
      </c>
      <c r="J117" s="330"/>
      <c r="K117" s="285">
        <f t="shared" si="13"/>
        <v>55750</v>
      </c>
      <c r="L117" s="285">
        <f t="shared" si="14"/>
        <v>1951250</v>
      </c>
      <c r="O117" s="228">
        <f>_xlfn.XLOOKUP(B117,'יצוא השוואת הצעות'!$A$3:$A$137,'יצוא השוואת הצעות'!$E$3:$E$137,"",0)</f>
        <v>55750</v>
      </c>
    </row>
    <row r="118" spans="2:15" ht="30" customHeight="1" x14ac:dyDescent="0.35">
      <c r="B118" s="240" t="s">
        <v>962</v>
      </c>
      <c r="C118" s="247"/>
      <c r="D118" s="241" t="s">
        <v>194</v>
      </c>
      <c r="E118" s="250" t="s">
        <v>91</v>
      </c>
      <c r="F118" s="284">
        <v>150</v>
      </c>
      <c r="G118" s="253"/>
      <c r="H118" s="253"/>
      <c r="I118" s="257">
        <v>1780</v>
      </c>
      <c r="J118" s="330"/>
      <c r="K118" s="285">
        <f t="shared" si="13"/>
        <v>1780</v>
      </c>
      <c r="L118" s="285">
        <f t="shared" si="14"/>
        <v>267000</v>
      </c>
      <c r="O118" s="228">
        <f>_xlfn.XLOOKUP(B118,'יצוא השוואת הצעות'!$A$3:$A$137,'יצוא השוואת הצעות'!$E$3:$E$137,"",0)</f>
        <v>1780</v>
      </c>
    </row>
    <row r="119" spans="2:15" ht="30" customHeight="1" x14ac:dyDescent="0.35">
      <c r="B119" s="240" t="s">
        <v>963</v>
      </c>
      <c r="C119" s="247"/>
      <c r="D119" s="241" t="s">
        <v>196</v>
      </c>
      <c r="E119" s="250" t="s">
        <v>91</v>
      </c>
      <c r="F119" s="284">
        <v>60</v>
      </c>
      <c r="G119" s="253"/>
      <c r="H119" s="253"/>
      <c r="I119" s="257">
        <v>2320</v>
      </c>
      <c r="J119" s="330"/>
      <c r="K119" s="285">
        <f t="shared" si="13"/>
        <v>2320</v>
      </c>
      <c r="L119" s="285">
        <f t="shared" si="14"/>
        <v>139200</v>
      </c>
      <c r="O119" s="228">
        <f>_xlfn.XLOOKUP(B119,'יצוא השוואת הצעות'!$A$3:$A$137,'יצוא השוואת הצעות'!$E$3:$E$137,"",0)</f>
        <v>2320</v>
      </c>
    </row>
    <row r="120" spans="2:15" ht="30" customHeight="1" x14ac:dyDescent="0.35">
      <c r="B120" s="240" t="s">
        <v>964</v>
      </c>
      <c r="C120" s="247"/>
      <c r="D120" s="241" t="s">
        <v>152</v>
      </c>
      <c r="E120" s="250" t="s">
        <v>115</v>
      </c>
      <c r="F120" s="284">
        <v>25</v>
      </c>
      <c r="G120" s="253"/>
      <c r="H120" s="253"/>
      <c r="I120" s="257">
        <v>35000</v>
      </c>
      <c r="J120" s="330"/>
      <c r="K120" s="285">
        <f t="shared" ref="K120:K124" si="15">I120*(1-$J$94)</f>
        <v>35000</v>
      </c>
      <c r="L120" s="285">
        <f t="shared" si="14"/>
        <v>875000</v>
      </c>
      <c r="O120" s="228">
        <f>_xlfn.XLOOKUP(B120,'יצוא השוואת הצעות'!$A$3:$A$137,'יצוא השוואת הצעות'!$E$3:$E$137,"",0)</f>
        <v>35000</v>
      </c>
    </row>
    <row r="121" spans="2:15" ht="30" customHeight="1" x14ac:dyDescent="0.35">
      <c r="B121" s="240" t="s">
        <v>965</v>
      </c>
      <c r="C121" s="247"/>
      <c r="D121" s="241" t="s">
        <v>208</v>
      </c>
      <c r="E121" s="250" t="s">
        <v>1100</v>
      </c>
      <c r="F121" s="284">
        <v>25196</v>
      </c>
      <c r="G121" s="253"/>
      <c r="H121" s="253"/>
      <c r="I121" s="257">
        <v>9.1</v>
      </c>
      <c r="J121" s="330"/>
      <c r="K121" s="285">
        <f t="shared" si="15"/>
        <v>9.1</v>
      </c>
      <c r="L121" s="285">
        <f t="shared" si="14"/>
        <v>229283.59999999998</v>
      </c>
      <c r="O121" s="228">
        <f>_xlfn.XLOOKUP(B121,'יצוא השוואת הצעות'!$A$3:$A$137,'יצוא השוואת הצעות'!$E$3:$E$137,"",0)</f>
        <v>9.1</v>
      </c>
    </row>
    <row r="122" spans="2:15" ht="30" customHeight="1" x14ac:dyDescent="0.35">
      <c r="B122" s="240" t="s">
        <v>966</v>
      </c>
      <c r="C122" s="247"/>
      <c r="D122" s="241" t="s">
        <v>204</v>
      </c>
      <c r="E122" s="250" t="s">
        <v>115</v>
      </c>
      <c r="F122" s="284">
        <v>3</v>
      </c>
      <c r="G122" s="253"/>
      <c r="H122" s="253"/>
      <c r="I122" s="257">
        <v>56330</v>
      </c>
      <c r="J122" s="330"/>
      <c r="K122" s="285">
        <f t="shared" si="15"/>
        <v>56330</v>
      </c>
      <c r="L122" s="285">
        <f t="shared" si="14"/>
        <v>168990</v>
      </c>
      <c r="O122" s="228">
        <f>_xlfn.XLOOKUP(B122,'יצוא השוואת הצעות'!$A$3:$A$137,'יצוא השוואת הצעות'!$E$3:$E$137,"",0)</f>
        <v>56330</v>
      </c>
    </row>
    <row r="123" spans="2:15" ht="30" customHeight="1" x14ac:dyDescent="0.35">
      <c r="B123" s="240" t="s">
        <v>967</v>
      </c>
      <c r="C123" s="247"/>
      <c r="D123" s="241" t="s">
        <v>198</v>
      </c>
      <c r="E123" s="250" t="s">
        <v>91</v>
      </c>
      <c r="F123" s="284">
        <v>54</v>
      </c>
      <c r="G123" s="253"/>
      <c r="H123" s="253"/>
      <c r="I123" s="257">
        <v>6530</v>
      </c>
      <c r="J123" s="330"/>
      <c r="K123" s="285">
        <f t="shared" si="15"/>
        <v>6530</v>
      </c>
      <c r="L123" s="285">
        <f t="shared" si="14"/>
        <v>352620</v>
      </c>
      <c r="O123" s="228">
        <f>_xlfn.XLOOKUP(B123,'יצוא השוואת הצעות'!$A$3:$A$137,'יצוא השוואת הצעות'!$E$3:$E$137,"",0)</f>
        <v>6530</v>
      </c>
    </row>
    <row r="124" spans="2:15" ht="30" customHeight="1" x14ac:dyDescent="0.35">
      <c r="B124" s="240" t="s">
        <v>968</v>
      </c>
      <c r="C124" s="247"/>
      <c r="D124" s="241" t="s">
        <v>182</v>
      </c>
      <c r="E124" s="290" t="s">
        <v>140</v>
      </c>
      <c r="F124" s="284">
        <v>2249</v>
      </c>
      <c r="G124" s="253"/>
      <c r="H124" s="253"/>
      <c r="I124" s="257">
        <v>10.6</v>
      </c>
      <c r="J124" s="330"/>
      <c r="K124" s="285">
        <f t="shared" si="15"/>
        <v>10.6</v>
      </c>
      <c r="L124" s="285">
        <f t="shared" si="14"/>
        <v>23839.399999999998</v>
      </c>
      <c r="O124" s="228">
        <f>_xlfn.XLOOKUP(B124,'יצוא השוואת הצעות'!$A$3:$A$137,'יצוא השוואת הצעות'!$E$3:$E$137,"",0)</f>
        <v>10.6</v>
      </c>
    </row>
    <row r="125" spans="2:15" ht="30" customHeight="1" x14ac:dyDescent="0.35">
      <c r="B125" s="240" t="s">
        <v>1038</v>
      </c>
      <c r="C125" s="247"/>
      <c r="D125" s="241" t="s">
        <v>202</v>
      </c>
      <c r="E125" s="250" t="s">
        <v>91</v>
      </c>
      <c r="F125" s="284">
        <v>90</v>
      </c>
      <c r="G125" s="253"/>
      <c r="H125" s="253"/>
      <c r="I125" s="291">
        <v>375</v>
      </c>
      <c r="J125" s="330"/>
      <c r="K125" s="285">
        <f>I125*(1-$J$94)</f>
        <v>375</v>
      </c>
      <c r="L125" s="285">
        <f t="shared" si="14"/>
        <v>33750</v>
      </c>
      <c r="O125" s="228">
        <f>_xlfn.XLOOKUP(B125,'יצוא השוואת הצעות'!$A$3:$A$137,'יצוא השוואת הצעות'!$E$3:$E$137,"",0)</f>
        <v>375</v>
      </c>
    </row>
    <row r="126" spans="2:15" ht="30" customHeight="1" x14ac:dyDescent="0.35">
      <c r="B126" s="240" t="s">
        <v>1039</v>
      </c>
      <c r="C126" s="247"/>
      <c r="D126" s="241" t="s">
        <v>200</v>
      </c>
      <c r="E126" s="250" t="s">
        <v>91</v>
      </c>
      <c r="F126" s="284">
        <v>90</v>
      </c>
      <c r="G126" s="253"/>
      <c r="H126" s="253"/>
      <c r="I126" s="291">
        <v>270</v>
      </c>
      <c r="J126" s="330"/>
      <c r="K126" s="285">
        <f t="shared" ref="K126:K137" si="16">I126*(1-$J$94)</f>
        <v>270</v>
      </c>
      <c r="L126" s="285">
        <f t="shared" si="14"/>
        <v>24300</v>
      </c>
      <c r="O126" s="228">
        <f>_xlfn.XLOOKUP(B126,'יצוא השוואת הצעות'!$A$3:$A$137,'יצוא השוואת הצעות'!$E$3:$E$137,"",0)</f>
        <v>270</v>
      </c>
    </row>
    <row r="127" spans="2:15" ht="30" customHeight="1" x14ac:dyDescent="0.35">
      <c r="B127" s="240" t="s">
        <v>1040</v>
      </c>
      <c r="C127" s="247"/>
      <c r="D127" s="241" t="s">
        <v>877</v>
      </c>
      <c r="E127" s="250" t="s">
        <v>91</v>
      </c>
      <c r="F127" s="284">
        <v>225</v>
      </c>
      <c r="G127" s="253"/>
      <c r="H127" s="253"/>
      <c r="I127" s="291">
        <v>880</v>
      </c>
      <c r="J127" s="330"/>
      <c r="K127" s="285">
        <f t="shared" si="16"/>
        <v>880</v>
      </c>
      <c r="L127" s="285">
        <f t="shared" si="14"/>
        <v>198000</v>
      </c>
      <c r="O127" s="228">
        <f>_xlfn.XLOOKUP(B127,'יצוא השוואת הצעות'!$A$3:$A$137,'יצוא השוואת הצעות'!$E$3:$E$137,"",0)</f>
        <v>880</v>
      </c>
    </row>
    <row r="128" spans="2:15" ht="30" customHeight="1" x14ac:dyDescent="0.35">
      <c r="B128" s="240" t="s">
        <v>1041</v>
      </c>
      <c r="C128" s="247"/>
      <c r="D128" s="241" t="s">
        <v>878</v>
      </c>
      <c r="E128" s="250" t="s">
        <v>91</v>
      </c>
      <c r="F128" s="284">
        <v>108</v>
      </c>
      <c r="G128" s="253"/>
      <c r="H128" s="253"/>
      <c r="I128" s="291">
        <v>1001</v>
      </c>
      <c r="J128" s="330"/>
      <c r="K128" s="285">
        <f t="shared" si="16"/>
        <v>1001</v>
      </c>
      <c r="L128" s="285">
        <f t="shared" si="14"/>
        <v>108108</v>
      </c>
      <c r="O128" s="228">
        <f>_xlfn.XLOOKUP(B128,'יצוא השוואת הצעות'!$A$3:$A$137,'יצוא השוואת הצעות'!$E$3:$E$137,"",0)</f>
        <v>1001</v>
      </c>
    </row>
    <row r="129" spans="2:15" ht="30" customHeight="1" x14ac:dyDescent="0.35">
      <c r="B129" s="240" t="s">
        <v>1042</v>
      </c>
      <c r="C129" s="247"/>
      <c r="D129" s="241" t="s">
        <v>186</v>
      </c>
      <c r="E129" s="250" t="s">
        <v>140</v>
      </c>
      <c r="F129" s="284">
        <v>1200</v>
      </c>
      <c r="G129" s="253"/>
      <c r="H129" s="253"/>
      <c r="I129" s="291">
        <v>110</v>
      </c>
      <c r="J129" s="330"/>
      <c r="K129" s="285">
        <f t="shared" si="16"/>
        <v>110</v>
      </c>
      <c r="L129" s="285">
        <f t="shared" si="14"/>
        <v>132000</v>
      </c>
      <c r="O129" s="228">
        <f>_xlfn.XLOOKUP(B129,'יצוא השוואת הצעות'!$A$3:$A$137,'יצוא השוואת הצעות'!$E$3:$E$137,"",0)</f>
        <v>110</v>
      </c>
    </row>
    <row r="130" spans="2:15" ht="30" customHeight="1" x14ac:dyDescent="0.35">
      <c r="B130" s="240" t="s">
        <v>1043</v>
      </c>
      <c r="C130" s="247"/>
      <c r="D130" s="241" t="s">
        <v>1044</v>
      </c>
      <c r="E130" s="250" t="s">
        <v>115</v>
      </c>
      <c r="F130" s="284">
        <v>38</v>
      </c>
      <c r="G130" s="253"/>
      <c r="H130" s="253"/>
      <c r="I130" s="291">
        <v>25000</v>
      </c>
      <c r="J130" s="330"/>
      <c r="K130" s="285">
        <f t="shared" si="16"/>
        <v>25000</v>
      </c>
      <c r="L130" s="285">
        <f t="shared" si="14"/>
        <v>950000</v>
      </c>
      <c r="O130" s="228">
        <f>_xlfn.XLOOKUP(B130,'יצוא השוואת הצעות'!$A$3:$A$137,'יצוא השוואת הצעות'!$E$3:$E$137,"",0)</f>
        <v>25000</v>
      </c>
    </row>
    <row r="131" spans="2:15" ht="30" customHeight="1" x14ac:dyDescent="0.35">
      <c r="B131" s="240" t="s">
        <v>1045</v>
      </c>
      <c r="C131" s="247"/>
      <c r="D131" s="241" t="s">
        <v>879</v>
      </c>
      <c r="E131" s="250" t="s">
        <v>91</v>
      </c>
      <c r="F131" s="284">
        <v>44</v>
      </c>
      <c r="G131" s="253"/>
      <c r="H131" s="253"/>
      <c r="I131" s="291">
        <v>1200</v>
      </c>
      <c r="J131" s="330"/>
      <c r="K131" s="285">
        <f t="shared" si="16"/>
        <v>1200</v>
      </c>
      <c r="L131" s="285">
        <f t="shared" si="14"/>
        <v>52800</v>
      </c>
      <c r="O131" s="228">
        <f>_xlfn.XLOOKUP(B131,'יצוא השוואת הצעות'!$A$3:$A$137,'יצוא השוואת הצעות'!$E$3:$E$137,"",0)</f>
        <v>1200</v>
      </c>
    </row>
    <row r="132" spans="2:15" ht="30" customHeight="1" x14ac:dyDescent="0.35">
      <c r="B132" s="240" t="s">
        <v>1046</v>
      </c>
      <c r="C132" s="247"/>
      <c r="D132" s="241" t="s">
        <v>880</v>
      </c>
      <c r="E132" s="250" t="s">
        <v>91</v>
      </c>
      <c r="F132" s="284">
        <v>35</v>
      </c>
      <c r="G132" s="253"/>
      <c r="H132" s="253"/>
      <c r="I132" s="291">
        <v>610</v>
      </c>
      <c r="J132" s="330"/>
      <c r="K132" s="285">
        <f t="shared" si="16"/>
        <v>610</v>
      </c>
      <c r="L132" s="285">
        <f t="shared" si="14"/>
        <v>21350</v>
      </c>
      <c r="O132" s="228">
        <f>_xlfn.XLOOKUP(B132,'יצוא השוואת הצעות'!$A$3:$A$137,'יצוא השוואת הצעות'!$E$3:$E$137,"",0)</f>
        <v>610</v>
      </c>
    </row>
    <row r="133" spans="2:15" ht="30" customHeight="1" x14ac:dyDescent="0.35">
      <c r="B133" s="240" t="s">
        <v>1047</v>
      </c>
      <c r="C133" s="247"/>
      <c r="D133" s="241" t="s">
        <v>235</v>
      </c>
      <c r="E133" s="250" t="s">
        <v>91</v>
      </c>
      <c r="F133" s="284">
        <v>35</v>
      </c>
      <c r="G133" s="253"/>
      <c r="H133" s="253"/>
      <c r="I133" s="291">
        <v>305</v>
      </c>
      <c r="J133" s="330"/>
      <c r="K133" s="285">
        <f t="shared" si="16"/>
        <v>305</v>
      </c>
      <c r="L133" s="285">
        <f t="shared" si="14"/>
        <v>10675</v>
      </c>
      <c r="O133" s="228">
        <f>_xlfn.XLOOKUP(B133,'יצוא השוואת הצעות'!$A$3:$A$137,'יצוא השוואת הצעות'!$E$3:$E$137,"",0)</f>
        <v>305</v>
      </c>
    </row>
    <row r="134" spans="2:15" ht="30" customHeight="1" x14ac:dyDescent="0.35">
      <c r="B134" s="240" t="s">
        <v>1048</v>
      </c>
      <c r="C134" s="247"/>
      <c r="D134" s="241" t="s">
        <v>126</v>
      </c>
      <c r="E134" s="250" t="s">
        <v>91</v>
      </c>
      <c r="F134" s="284">
        <v>450</v>
      </c>
      <c r="G134" s="253"/>
      <c r="H134" s="253"/>
      <c r="I134" s="291">
        <v>38</v>
      </c>
      <c r="J134" s="330"/>
      <c r="K134" s="285">
        <f t="shared" si="16"/>
        <v>38</v>
      </c>
      <c r="L134" s="285">
        <f t="shared" si="14"/>
        <v>17100</v>
      </c>
      <c r="O134" s="228">
        <f>_xlfn.XLOOKUP(B134,'יצוא השוואת הצעות'!$A$3:$A$137,'יצוא השוואת הצעות'!$E$3:$E$137,"",0)</f>
        <v>38</v>
      </c>
    </row>
    <row r="135" spans="2:15" ht="30" customHeight="1" x14ac:dyDescent="0.35">
      <c r="B135" s="240" t="s">
        <v>1049</v>
      </c>
      <c r="C135" s="247"/>
      <c r="D135" s="241" t="s">
        <v>223</v>
      </c>
      <c r="E135" s="250" t="s">
        <v>140</v>
      </c>
      <c r="F135" s="284">
        <v>21110</v>
      </c>
      <c r="G135" s="253"/>
      <c r="H135" s="253"/>
      <c r="I135" s="291">
        <v>18.3</v>
      </c>
      <c r="J135" s="330"/>
      <c r="K135" s="285">
        <f t="shared" si="16"/>
        <v>18.3</v>
      </c>
      <c r="L135" s="285">
        <f t="shared" si="14"/>
        <v>386313</v>
      </c>
      <c r="O135" s="228">
        <f>_xlfn.XLOOKUP(B135,'יצוא השוואת הצעות'!$A$3:$A$137,'יצוא השוואת הצעות'!$E$3:$E$137,"",0)</f>
        <v>18.3</v>
      </c>
    </row>
    <row r="136" spans="2:15" ht="30" customHeight="1" x14ac:dyDescent="0.35">
      <c r="B136" s="240" t="s">
        <v>1050</v>
      </c>
      <c r="C136" s="247"/>
      <c r="D136" s="241" t="s">
        <v>881</v>
      </c>
      <c r="E136" s="250" t="s">
        <v>882</v>
      </c>
      <c r="F136" s="284">
        <v>302100</v>
      </c>
      <c r="G136" s="253"/>
      <c r="H136" s="253"/>
      <c r="I136" s="291">
        <v>1</v>
      </c>
      <c r="J136" s="330"/>
      <c r="K136" s="285">
        <f t="shared" si="16"/>
        <v>1</v>
      </c>
      <c r="L136" s="285">
        <f t="shared" si="14"/>
        <v>302100</v>
      </c>
      <c r="O136" s="228">
        <f>_xlfn.XLOOKUP(B136,'יצוא השוואת הצעות'!$A$3:$A$137,'יצוא השוואת הצעות'!$E$3:$E$137,"",0)</f>
        <v>1</v>
      </c>
    </row>
    <row r="137" spans="2:15" ht="38.5" customHeight="1" x14ac:dyDescent="0.35">
      <c r="B137" s="240" t="s">
        <v>1051</v>
      </c>
      <c r="C137" s="247"/>
      <c r="D137" s="241" t="s">
        <v>1052</v>
      </c>
      <c r="E137" s="250" t="s">
        <v>91</v>
      </c>
      <c r="F137" s="284">
        <v>200</v>
      </c>
      <c r="G137" s="253"/>
      <c r="H137" s="253"/>
      <c r="I137" s="291">
        <v>290</v>
      </c>
      <c r="J137" s="330"/>
      <c r="K137" s="285">
        <f t="shared" si="16"/>
        <v>290</v>
      </c>
      <c r="L137" s="285">
        <f t="shared" si="14"/>
        <v>58000</v>
      </c>
      <c r="O137" s="228">
        <f>_xlfn.XLOOKUP(B137,'יצוא השוואת הצעות'!$A$3:$A$137,'יצוא השוואת הצעות'!$E$3:$E$137,"",0)</f>
        <v>290</v>
      </c>
    </row>
    <row r="138" spans="2:15" ht="40" customHeight="1" x14ac:dyDescent="0.35">
      <c r="B138" s="240"/>
      <c r="C138" s="251"/>
      <c r="D138" s="266" t="s">
        <v>823</v>
      </c>
      <c r="E138" s="253"/>
      <c r="F138" s="253"/>
      <c r="G138" s="253"/>
      <c r="H138" s="253"/>
      <c r="I138" s="253"/>
      <c r="J138" s="240"/>
      <c r="K138" s="253"/>
      <c r="L138" s="245">
        <f>SUM(L94:L137)</f>
        <v>10381056.800000001</v>
      </c>
    </row>
    <row r="139" spans="2:15" x14ac:dyDescent="0.35">
      <c r="G139" s="282"/>
      <c r="H139" s="282"/>
      <c r="O139" s="255"/>
    </row>
    <row r="140" spans="2:15" x14ac:dyDescent="0.35">
      <c r="G140" s="282"/>
      <c r="H140" s="282"/>
      <c r="O140" s="255"/>
    </row>
    <row r="141" spans="2:15" ht="40.5" customHeight="1" x14ac:dyDescent="0.35">
      <c r="B141" s="232" t="s">
        <v>978</v>
      </c>
      <c r="C141" s="233"/>
      <c r="D141" s="234" t="s">
        <v>67</v>
      </c>
      <c r="E141" s="235"/>
      <c r="G141" s="282"/>
      <c r="H141" s="282"/>
      <c r="O141" s="255"/>
    </row>
    <row r="142" spans="2:15" x14ac:dyDescent="0.35">
      <c r="G142" s="282"/>
      <c r="H142" s="282"/>
      <c r="O142" s="255"/>
    </row>
    <row r="143" spans="2:15" ht="44.15" customHeight="1" x14ac:dyDescent="0.35">
      <c r="B143" s="236" t="s">
        <v>892</v>
      </c>
      <c r="C143" s="237"/>
      <c r="D143" s="238" t="s">
        <v>1</v>
      </c>
      <c r="E143" s="237" t="s">
        <v>83</v>
      </c>
      <c r="F143" s="271"/>
      <c r="G143" s="237" t="s">
        <v>819</v>
      </c>
      <c r="H143" s="237" t="s">
        <v>817</v>
      </c>
      <c r="I143" s="236" t="s">
        <v>32</v>
      </c>
      <c r="J143" s="292" t="s">
        <v>69</v>
      </c>
      <c r="K143" s="236" t="s">
        <v>820</v>
      </c>
      <c r="L143" s="237" t="s">
        <v>821</v>
      </c>
      <c r="O143" s="255"/>
    </row>
    <row r="144" spans="2:15" s="282" customFormat="1" ht="55" customHeight="1" x14ac:dyDescent="0.35">
      <c r="B144" s="240"/>
      <c r="C144" s="276"/>
      <c r="D144" s="293" t="s">
        <v>810</v>
      </c>
      <c r="E144" s="276" t="s">
        <v>972</v>
      </c>
      <c r="F144" s="253"/>
      <c r="G144" s="294">
        <v>5</v>
      </c>
      <c r="H144" s="295">
        <f>L87</f>
        <v>33767957.880000003</v>
      </c>
      <c r="I144" s="296" t="s">
        <v>815</v>
      </c>
      <c r="J144" s="224"/>
      <c r="K144" s="297">
        <f>J144*H144</f>
        <v>0</v>
      </c>
      <c r="L144" s="298">
        <f>K144*G144</f>
        <v>0</v>
      </c>
      <c r="M144" s="231"/>
      <c r="N144" s="231"/>
      <c r="O144" s="255"/>
    </row>
    <row r="145" spans="2:15" s="282" customFormat="1" ht="48.65" customHeight="1" x14ac:dyDescent="0.35">
      <c r="B145" s="286"/>
      <c r="C145" s="276"/>
      <c r="D145" s="293" t="s">
        <v>1106</v>
      </c>
      <c r="E145" s="276" t="s">
        <v>972</v>
      </c>
      <c r="F145" s="253"/>
      <c r="G145" s="294">
        <v>5</v>
      </c>
      <c r="H145" s="295">
        <f>L48</f>
        <v>1511164</v>
      </c>
      <c r="I145" s="296" t="s">
        <v>815</v>
      </c>
      <c r="J145" s="224"/>
      <c r="K145" s="297">
        <f>J145*H145</f>
        <v>0</v>
      </c>
      <c r="L145" s="298">
        <f>K145*G145</f>
        <v>0</v>
      </c>
      <c r="M145" s="231"/>
      <c r="N145" s="231"/>
      <c r="O145" s="255"/>
    </row>
    <row r="146" spans="2:15" ht="44.5" customHeight="1" x14ac:dyDescent="0.35">
      <c r="B146" s="240"/>
      <c r="C146" s="251"/>
      <c r="D146" s="266" t="s">
        <v>824</v>
      </c>
      <c r="E146" s="253"/>
      <c r="F146" s="253"/>
      <c r="G146" s="253"/>
      <c r="H146" s="253"/>
      <c r="I146" s="253"/>
      <c r="J146" s="240"/>
      <c r="K146" s="253"/>
      <c r="L146" s="245">
        <f>SUM(L144:L145)</f>
        <v>0</v>
      </c>
      <c r="O146" s="255"/>
    </row>
    <row r="147" spans="2:15" x14ac:dyDescent="0.35"/>
    <row r="148" spans="2:15" x14ac:dyDescent="0.35"/>
    <row r="149" spans="2:15" ht="44.15" customHeight="1" x14ac:dyDescent="0.35">
      <c r="B149" s="232" t="s">
        <v>979</v>
      </c>
      <c r="C149" s="233"/>
      <c r="D149" s="234" t="s">
        <v>818</v>
      </c>
    </row>
    <row r="150" spans="2:15" ht="15" thickBot="1" x14ac:dyDescent="0.4"/>
    <row r="151" spans="2:15" ht="57.65" customHeight="1" x14ac:dyDescent="0.35">
      <c r="B151" s="299" t="s">
        <v>892</v>
      </c>
      <c r="C151" s="300"/>
      <c r="D151" s="301" t="s">
        <v>1</v>
      </c>
      <c r="E151" s="300" t="s">
        <v>83</v>
      </c>
      <c r="F151" s="300" t="s">
        <v>0</v>
      </c>
      <c r="G151" s="302"/>
      <c r="H151" s="302"/>
      <c r="I151" s="303" t="s">
        <v>890</v>
      </c>
      <c r="J151" s="304" t="s">
        <v>895</v>
      </c>
      <c r="K151" s="303" t="s">
        <v>8</v>
      </c>
      <c r="L151" s="303" t="s">
        <v>2</v>
      </c>
    </row>
    <row r="152" spans="2:15" ht="47.5" customHeight="1" x14ac:dyDescent="0.35">
      <c r="B152" s="305" t="s">
        <v>969</v>
      </c>
      <c r="C152" s="276"/>
      <c r="D152" s="306" t="s">
        <v>971</v>
      </c>
      <c r="E152" s="290" t="s">
        <v>882</v>
      </c>
      <c r="F152" s="307">
        <v>480000</v>
      </c>
      <c r="G152" s="253"/>
      <c r="H152" s="253"/>
      <c r="I152" s="257">
        <v>1</v>
      </c>
      <c r="J152" s="326"/>
      <c r="K152" s="308">
        <f>I152*(1-$J$152)</f>
        <v>1</v>
      </c>
      <c r="L152" s="309">
        <f>K152*F152</f>
        <v>480000</v>
      </c>
      <c r="N152" s="228"/>
    </row>
    <row r="153" spans="2:15" ht="47.5" customHeight="1" x14ac:dyDescent="0.35">
      <c r="B153" s="305" t="s">
        <v>1059</v>
      </c>
      <c r="C153" s="276"/>
      <c r="D153" s="310" t="s">
        <v>1060</v>
      </c>
      <c r="E153" s="290" t="s">
        <v>115</v>
      </c>
      <c r="F153" s="307">
        <v>3098</v>
      </c>
      <c r="G153" s="253"/>
      <c r="H153" s="253"/>
      <c r="I153" s="257">
        <v>1950</v>
      </c>
      <c r="J153" s="327"/>
      <c r="K153" s="308">
        <f t="shared" ref="K153:K159" si="17">I153*(1-$J$152)</f>
        <v>1950</v>
      </c>
      <c r="L153" s="309">
        <f t="shared" ref="L153:L159" si="18">K153*F153</f>
        <v>6041100</v>
      </c>
      <c r="N153" s="228"/>
    </row>
    <row r="154" spans="2:15" ht="47.5" customHeight="1" x14ac:dyDescent="0.35">
      <c r="B154" s="305" t="s">
        <v>1061</v>
      </c>
      <c r="C154" s="276"/>
      <c r="D154" s="310" t="s">
        <v>883</v>
      </c>
      <c r="E154" s="290" t="s">
        <v>1062</v>
      </c>
      <c r="F154" s="307">
        <v>1549</v>
      </c>
      <c r="G154" s="253"/>
      <c r="H154" s="253"/>
      <c r="I154" s="257">
        <v>200</v>
      </c>
      <c r="J154" s="327"/>
      <c r="K154" s="308">
        <f t="shared" si="17"/>
        <v>200</v>
      </c>
      <c r="L154" s="309">
        <f t="shared" si="18"/>
        <v>309800</v>
      </c>
      <c r="N154" s="228"/>
    </row>
    <row r="155" spans="2:15" ht="47.5" customHeight="1" x14ac:dyDescent="0.35">
      <c r="B155" s="305" t="s">
        <v>1067</v>
      </c>
      <c r="C155" s="276"/>
      <c r="D155" s="310" t="s">
        <v>1068</v>
      </c>
      <c r="E155" s="290" t="s">
        <v>1026</v>
      </c>
      <c r="F155" s="307">
        <v>100</v>
      </c>
      <c r="G155" s="253"/>
      <c r="H155" s="253"/>
      <c r="I155" s="257">
        <v>1200</v>
      </c>
      <c r="J155" s="327"/>
      <c r="K155" s="308">
        <f t="shared" si="17"/>
        <v>1200</v>
      </c>
      <c r="L155" s="309">
        <f>K155*F155</f>
        <v>120000</v>
      </c>
      <c r="N155" s="228"/>
    </row>
    <row r="156" spans="2:15" ht="47.5" customHeight="1" x14ac:dyDescent="0.35">
      <c r="B156" s="305" t="s">
        <v>1069</v>
      </c>
      <c r="C156" s="276"/>
      <c r="D156" s="310" t="s">
        <v>887</v>
      </c>
      <c r="E156" s="290" t="s">
        <v>1026</v>
      </c>
      <c r="F156" s="307">
        <v>100</v>
      </c>
      <c r="G156" s="253"/>
      <c r="H156" s="253"/>
      <c r="I156" s="257">
        <v>250</v>
      </c>
      <c r="J156" s="327"/>
      <c r="K156" s="308">
        <f t="shared" si="17"/>
        <v>250</v>
      </c>
      <c r="L156" s="309">
        <f t="shared" si="18"/>
        <v>25000</v>
      </c>
      <c r="N156" s="228"/>
    </row>
    <row r="157" spans="2:15" ht="47.5" customHeight="1" x14ac:dyDescent="0.35">
      <c r="B157" s="305" t="s">
        <v>1070</v>
      </c>
      <c r="C157" s="276"/>
      <c r="D157" s="310" t="s">
        <v>1071</v>
      </c>
      <c r="E157" s="290" t="s">
        <v>91</v>
      </c>
      <c r="F157" s="307">
        <v>1000</v>
      </c>
      <c r="G157" s="253"/>
      <c r="H157" s="253"/>
      <c r="I157" s="257">
        <v>350</v>
      </c>
      <c r="J157" s="327"/>
      <c r="K157" s="308">
        <f t="shared" si="17"/>
        <v>350</v>
      </c>
      <c r="L157" s="309">
        <f t="shared" si="18"/>
        <v>350000</v>
      </c>
      <c r="N157" s="228"/>
    </row>
    <row r="158" spans="2:15" ht="47.5" customHeight="1" x14ac:dyDescent="0.35">
      <c r="B158" s="305" t="s">
        <v>1072</v>
      </c>
      <c r="C158" s="276"/>
      <c r="D158" s="310" t="s">
        <v>888</v>
      </c>
      <c r="E158" s="290" t="s">
        <v>1026</v>
      </c>
      <c r="F158" s="307">
        <v>5000</v>
      </c>
      <c r="G158" s="253"/>
      <c r="H158" s="253"/>
      <c r="I158" s="257">
        <v>20</v>
      </c>
      <c r="J158" s="327"/>
      <c r="K158" s="308">
        <f t="shared" si="17"/>
        <v>20</v>
      </c>
      <c r="L158" s="309">
        <f t="shared" si="18"/>
        <v>100000</v>
      </c>
      <c r="N158" s="228"/>
    </row>
    <row r="159" spans="2:15" ht="47.5" customHeight="1" x14ac:dyDescent="0.35">
      <c r="B159" s="305" t="s">
        <v>1073</v>
      </c>
      <c r="C159" s="276"/>
      <c r="D159" s="310" t="s">
        <v>1074</v>
      </c>
      <c r="E159" s="290" t="s">
        <v>91</v>
      </c>
      <c r="F159" s="307">
        <v>100</v>
      </c>
      <c r="G159" s="253"/>
      <c r="H159" s="253"/>
      <c r="I159" s="257">
        <v>260</v>
      </c>
      <c r="J159" s="327"/>
      <c r="K159" s="308">
        <f t="shared" si="17"/>
        <v>260</v>
      </c>
      <c r="L159" s="309">
        <f t="shared" si="18"/>
        <v>26000</v>
      </c>
      <c r="N159" s="228"/>
    </row>
    <row r="160" spans="2:15" ht="47.5" customHeight="1" x14ac:dyDescent="0.35">
      <c r="B160" s="305" t="s">
        <v>1075</v>
      </c>
      <c r="C160" s="276"/>
      <c r="D160" s="310" t="s">
        <v>889</v>
      </c>
      <c r="E160" s="290" t="s">
        <v>91</v>
      </c>
      <c r="F160" s="307">
        <v>35</v>
      </c>
      <c r="G160" s="253"/>
      <c r="H160" s="253"/>
      <c r="I160" s="257">
        <v>300</v>
      </c>
      <c r="J160" s="328"/>
      <c r="K160" s="308">
        <f t="shared" ref="K160" si="19">I160*(1-$J$152)</f>
        <v>300</v>
      </c>
      <c r="L160" s="309">
        <f t="shared" ref="L160" si="20">K160*F160</f>
        <v>10500</v>
      </c>
      <c r="N160" s="228"/>
    </row>
    <row r="161" spans="2:15" ht="47.5" customHeight="1" x14ac:dyDescent="0.35">
      <c r="B161" s="311"/>
      <c r="C161" s="312"/>
      <c r="D161" s="313"/>
      <c r="E161" s="314"/>
      <c r="F161" s="315"/>
      <c r="G161" s="316"/>
    </row>
    <row r="162" spans="2:15" x14ac:dyDescent="0.35">
      <c r="L162" s="317"/>
    </row>
    <row r="163" spans="2:15" ht="49.5" customHeight="1" x14ac:dyDescent="0.35">
      <c r="D163" s="266" t="s">
        <v>826</v>
      </c>
      <c r="E163" s="253"/>
      <c r="F163" s="253"/>
      <c r="G163" s="253"/>
      <c r="H163" s="253"/>
      <c r="I163" s="253"/>
      <c r="J163" s="240"/>
      <c r="K163" s="253"/>
      <c r="L163" s="245">
        <f>SUM(L152:L160)</f>
        <v>7462400</v>
      </c>
      <c r="O163" s="255"/>
    </row>
    <row r="164" spans="2:15" x14ac:dyDescent="0.35"/>
    <row r="165" spans="2:15" x14ac:dyDescent="0.35"/>
    <row r="166" spans="2:15" ht="45.65" customHeight="1" x14ac:dyDescent="0.35">
      <c r="B166" s="231"/>
      <c r="C166" s="231"/>
      <c r="D166" s="318" t="s">
        <v>822</v>
      </c>
    </row>
    <row r="167" spans="2:15" x14ac:dyDescent="0.35"/>
    <row r="168" spans="2:15" ht="15.5" x14ac:dyDescent="0.35">
      <c r="D168" s="319" t="s">
        <v>825</v>
      </c>
    </row>
    <row r="169" spans="2:15" ht="16" thickBot="1" x14ac:dyDescent="0.4">
      <c r="D169" s="320" t="s">
        <v>813</v>
      </c>
      <c r="E169" s="321">
        <f>L50</f>
        <v>1511164</v>
      </c>
    </row>
    <row r="170" spans="2:15" ht="16" thickBot="1" x14ac:dyDescent="0.4">
      <c r="D170" s="320" t="s">
        <v>816</v>
      </c>
      <c r="E170" s="321">
        <f>L87</f>
        <v>33767957.880000003</v>
      </c>
    </row>
    <row r="171" spans="2:15" ht="16" thickBot="1" x14ac:dyDescent="0.4">
      <c r="D171" s="320" t="s">
        <v>823</v>
      </c>
      <c r="E171" s="321">
        <f>L138</f>
        <v>10381056.800000001</v>
      </c>
    </row>
    <row r="172" spans="2:15" ht="16" thickBot="1" x14ac:dyDescent="0.4">
      <c r="D172" s="320" t="s">
        <v>824</v>
      </c>
      <c r="E172" s="321">
        <f>L146</f>
        <v>0</v>
      </c>
    </row>
    <row r="173" spans="2:15" ht="15.5" x14ac:dyDescent="0.35">
      <c r="D173" s="322" t="s">
        <v>826</v>
      </c>
      <c r="E173" s="321">
        <f>L163</f>
        <v>7462400</v>
      </c>
    </row>
    <row r="174" spans="2:15" x14ac:dyDescent="0.35"/>
    <row r="175" spans="2:15" ht="18.5" x14ac:dyDescent="0.35">
      <c r="D175" s="323" t="s">
        <v>980</v>
      </c>
      <c r="E175" s="324">
        <f>SUM($E$169:$E$173)</f>
        <v>53122578.680000007</v>
      </c>
    </row>
    <row r="176" spans="2:15" x14ac:dyDescent="0.35"/>
    <row r="177" x14ac:dyDescent="0.35"/>
    <row r="178" x14ac:dyDescent="0.35"/>
    <row r="179" x14ac:dyDescent="0.35"/>
    <row r="180" x14ac:dyDescent="0.35"/>
    <row r="181" x14ac:dyDescent="0.35"/>
    <row r="182" x14ac:dyDescent="0.35"/>
    <row r="183" x14ac:dyDescent="0.35"/>
    <row r="184" x14ac:dyDescent="0.35"/>
    <row r="185" x14ac:dyDescent="0.35"/>
  </sheetData>
  <sheetProtection algorithmName="SHA-512" hashValue="wAvNPArP3F5N3hILVmNAxFAlHUUjx4S8pT+81Ucz4L+a8oTAaT+geKaQWaEns2UOfx2+MRd5018CJd8uXcxjaw==" saltValue="oDhWa9FJziNeBi/lNSouZw==" spinCount="100000" sheet="1" objects="1" scenarios="1" selectLockedCells="1"/>
  <autoFilter ref="D5:D181" xr:uid="{2E25A231-6065-4885-9E1D-A56BB3CBDFC1}"/>
  <mergeCells count="14">
    <mergeCell ref="J152:J160"/>
    <mergeCell ref="J56:J86"/>
    <mergeCell ref="J94:J137"/>
    <mergeCell ref="C21:C23"/>
    <mergeCell ref="B2:M3"/>
    <mergeCell ref="K14:K23"/>
    <mergeCell ref="C14:C16"/>
    <mergeCell ref="C17:C20"/>
    <mergeCell ref="C42:C47"/>
    <mergeCell ref="C24:C30"/>
    <mergeCell ref="J42:J43"/>
    <mergeCell ref="K24:K26"/>
    <mergeCell ref="K27:K30"/>
    <mergeCell ref="B5:D5"/>
  </mergeCells>
  <phoneticPr fontId="17" type="noConversion"/>
  <conditionalFormatting sqref="N56:N86 N152:N160">
    <cfRule type="cellIs" dxfId="5" priority="11" operator="equal">
      <formula>F56</formula>
    </cfRule>
  </conditionalFormatting>
  <conditionalFormatting sqref="N152:N160">
    <cfRule type="cellIs" dxfId="4" priority="4" operator="equal">
      <formula>I152</formula>
    </cfRule>
  </conditionalFormatting>
  <conditionalFormatting sqref="N56:N86">
    <cfRule type="cellIs" dxfId="3" priority="1" operator="equal">
      <formula>I56</formula>
    </cfRule>
  </conditionalFormatting>
  <conditionalFormatting sqref="O94:O137">
    <cfRule type="cellIs" dxfId="2" priority="12" operator="equal">
      <formula>F94</formula>
    </cfRule>
  </conditionalFormatting>
  <conditionalFormatting sqref="O94:O137">
    <cfRule type="cellIs" dxfId="1" priority="13" operator="equal">
      <formula>I94</formula>
    </cfRule>
  </conditionalFormatting>
  <dataValidations count="4">
    <dataValidation type="decimal" allowBlank="1" showInputMessage="1" showErrorMessage="1" sqref="J152" xr:uid="{0C017D56-ADF0-46DA-BB57-92DA674A81D5}">
      <formula1>0</formula1>
      <formula2>0.3</formula2>
    </dataValidation>
    <dataValidation type="decimal" allowBlank="1" showInputMessage="1" showErrorMessage="1" sqref="J49 J144:J145" xr:uid="{42D99A39-95E6-48C4-A7D4-351D448BC7FC}">
      <formula1>0.02</formula1>
      <formula2>0.07</formula2>
    </dataValidation>
    <dataValidation type="decimal" operator="greaterThanOrEqual" allowBlank="1" showInputMessage="1" showErrorMessage="1" sqref="J42:J46 J56 K14:K24 K27" xr:uid="{131F1419-6BBF-4E7F-89E3-1F1860E40271}">
      <formula1>0</formula1>
    </dataValidation>
    <dataValidation type="list" allowBlank="1" showInputMessage="1" showErrorMessage="1" sqref="I14:I30" xr:uid="{34F231DE-DFF4-4F10-A535-B607A306B775}">
      <formula1>$B$33:$B$34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32B46-006C-4536-BD46-05936F6DEAD2}">
  <dimension ref="A1:F63"/>
  <sheetViews>
    <sheetView rightToLeft="1" topLeftCell="A37" workbookViewId="0">
      <selection activeCell="A37" sqref="A1:XFD1048576"/>
    </sheetView>
  </sheetViews>
  <sheetFormatPr defaultRowHeight="14.5" x14ac:dyDescent="0.35"/>
  <cols>
    <col min="3" max="3" width="11" bestFit="1" customWidth="1"/>
    <col min="4" max="4" width="9.36328125" bestFit="1" customWidth="1"/>
    <col min="5" max="5" width="12.26953125" bestFit="1" customWidth="1"/>
    <col min="6" max="6" width="13.26953125" bestFit="1" customWidth="1"/>
  </cols>
  <sheetData>
    <row r="1" spans="1:6" ht="18.5" x14ac:dyDescent="0.35">
      <c r="A1" s="205" t="s">
        <v>848</v>
      </c>
      <c r="B1" s="206" t="s">
        <v>842</v>
      </c>
      <c r="C1" s="207" t="s">
        <v>843</v>
      </c>
      <c r="D1" s="207" t="s">
        <v>844</v>
      </c>
      <c r="E1" s="207" t="s">
        <v>845</v>
      </c>
      <c r="F1" s="208" t="s">
        <v>846</v>
      </c>
    </row>
    <row r="2" spans="1:6" x14ac:dyDescent="0.35">
      <c r="A2" s="209" t="s">
        <v>160</v>
      </c>
      <c r="B2" s="190">
        <v>9</v>
      </c>
      <c r="C2" s="190">
        <v>78</v>
      </c>
      <c r="D2" s="190">
        <v>35000</v>
      </c>
      <c r="E2" s="190">
        <v>2730000</v>
      </c>
      <c r="F2" s="210">
        <f t="shared" ref="F2:F25" si="0">D2*C2</f>
        <v>2730000</v>
      </c>
    </row>
    <row r="3" spans="1:6" x14ac:dyDescent="0.35">
      <c r="A3" s="209" t="s">
        <v>156</v>
      </c>
      <c r="B3" s="190">
        <v>4</v>
      </c>
      <c r="C3" s="190">
        <v>11</v>
      </c>
      <c r="D3" s="190">
        <v>80000</v>
      </c>
      <c r="E3" s="190">
        <v>880000</v>
      </c>
      <c r="F3" s="210">
        <f t="shared" si="0"/>
        <v>880000</v>
      </c>
    </row>
    <row r="4" spans="1:6" x14ac:dyDescent="0.35">
      <c r="A4" s="209" t="s">
        <v>247</v>
      </c>
      <c r="B4" s="190">
        <v>5</v>
      </c>
      <c r="C4" s="190">
        <v>149</v>
      </c>
      <c r="D4" s="190">
        <v>8200</v>
      </c>
      <c r="E4" s="190">
        <v>1221800</v>
      </c>
      <c r="F4" s="210">
        <f t="shared" si="0"/>
        <v>1221800</v>
      </c>
    </row>
    <row r="5" spans="1:6" x14ac:dyDescent="0.35">
      <c r="A5" s="209" t="s">
        <v>121</v>
      </c>
      <c r="B5" s="190">
        <v>4</v>
      </c>
      <c r="C5" s="190">
        <v>61</v>
      </c>
      <c r="D5" s="190">
        <v>8200</v>
      </c>
      <c r="E5" s="190">
        <v>500200</v>
      </c>
      <c r="F5" s="210">
        <f t="shared" si="0"/>
        <v>500200</v>
      </c>
    </row>
    <row r="6" spans="1:6" x14ac:dyDescent="0.35">
      <c r="A6" s="209" t="s">
        <v>128</v>
      </c>
      <c r="B6" s="190">
        <v>9</v>
      </c>
      <c r="C6" s="190">
        <v>250</v>
      </c>
      <c r="D6" s="190">
        <v>1200</v>
      </c>
      <c r="E6" s="190">
        <v>300000</v>
      </c>
      <c r="F6" s="210">
        <f t="shared" si="0"/>
        <v>300000</v>
      </c>
    </row>
    <row r="7" spans="1:6" x14ac:dyDescent="0.35">
      <c r="A7" s="209" t="s">
        <v>130</v>
      </c>
      <c r="B7" s="190">
        <v>9</v>
      </c>
      <c r="C7" s="190">
        <v>250</v>
      </c>
      <c r="D7" s="190">
        <v>250</v>
      </c>
      <c r="E7" s="190">
        <v>62500</v>
      </c>
      <c r="F7" s="210">
        <f t="shared" si="0"/>
        <v>62500</v>
      </c>
    </row>
    <row r="8" spans="1:6" x14ac:dyDescent="0.35">
      <c r="A8" s="209" t="s">
        <v>124</v>
      </c>
      <c r="B8" s="190">
        <v>9</v>
      </c>
      <c r="C8" s="190">
        <v>45</v>
      </c>
      <c r="D8" s="190">
        <v>1200</v>
      </c>
      <c r="E8" s="190">
        <v>54000</v>
      </c>
      <c r="F8" s="210">
        <f t="shared" si="0"/>
        <v>54000</v>
      </c>
    </row>
    <row r="9" spans="1:6" x14ac:dyDescent="0.35">
      <c r="A9" s="209" t="s">
        <v>133</v>
      </c>
      <c r="B9" s="190">
        <v>9</v>
      </c>
      <c r="C9" s="190">
        <v>250</v>
      </c>
      <c r="D9" s="190">
        <v>15000</v>
      </c>
      <c r="E9" s="190">
        <v>3750000</v>
      </c>
      <c r="F9" s="210">
        <f t="shared" si="0"/>
        <v>3750000</v>
      </c>
    </row>
    <row r="10" spans="1:6" x14ac:dyDescent="0.35">
      <c r="A10" s="209" t="s">
        <v>152</v>
      </c>
      <c r="B10" s="190">
        <v>9</v>
      </c>
      <c r="C10" s="190">
        <v>25</v>
      </c>
      <c r="D10" s="190">
        <v>25000</v>
      </c>
      <c r="E10" s="190">
        <v>625000</v>
      </c>
      <c r="F10" s="210">
        <f t="shared" si="0"/>
        <v>625000</v>
      </c>
    </row>
    <row r="11" spans="1:6" x14ac:dyDescent="0.35">
      <c r="A11" s="209" t="s">
        <v>162</v>
      </c>
      <c r="B11" s="190">
        <v>9</v>
      </c>
      <c r="C11" s="190">
        <v>14</v>
      </c>
      <c r="D11" s="190">
        <v>12000</v>
      </c>
      <c r="E11" s="190">
        <v>168000</v>
      </c>
      <c r="F11" s="210">
        <f t="shared" si="0"/>
        <v>168000</v>
      </c>
    </row>
    <row r="12" spans="1:6" x14ac:dyDescent="0.35">
      <c r="A12" s="209" t="s">
        <v>126</v>
      </c>
      <c r="B12" s="190">
        <v>9</v>
      </c>
      <c r="C12" s="190">
        <v>450</v>
      </c>
      <c r="D12" s="190">
        <v>38</v>
      </c>
      <c r="E12" s="190">
        <v>17100</v>
      </c>
      <c r="F12" s="210">
        <f t="shared" si="0"/>
        <v>17100</v>
      </c>
    </row>
    <row r="13" spans="1:6" x14ac:dyDescent="0.35">
      <c r="A13" s="209" t="s">
        <v>137</v>
      </c>
      <c r="B13" s="190">
        <v>9</v>
      </c>
      <c r="C13" s="190">
        <v>94000</v>
      </c>
      <c r="D13" s="190">
        <v>70</v>
      </c>
      <c r="E13" s="190">
        <v>6580000</v>
      </c>
      <c r="F13" s="210">
        <f t="shared" si="0"/>
        <v>6580000</v>
      </c>
    </row>
    <row r="14" spans="1:6" x14ac:dyDescent="0.35">
      <c r="A14" s="209" t="s">
        <v>139</v>
      </c>
      <c r="B14" s="190">
        <v>9</v>
      </c>
      <c r="C14" s="190">
        <v>41110</v>
      </c>
      <c r="D14" s="190">
        <v>40</v>
      </c>
      <c r="E14" s="190">
        <v>1644400</v>
      </c>
      <c r="F14" s="210">
        <f t="shared" si="0"/>
        <v>1644400</v>
      </c>
    </row>
    <row r="15" spans="1:6" x14ac:dyDescent="0.35">
      <c r="A15" s="209" t="s">
        <v>142</v>
      </c>
      <c r="B15" s="190">
        <v>9</v>
      </c>
      <c r="C15" s="190">
        <v>1900</v>
      </c>
      <c r="D15" s="190">
        <v>28</v>
      </c>
      <c r="E15" s="190">
        <v>53200</v>
      </c>
      <c r="F15" s="210">
        <f t="shared" si="0"/>
        <v>53200</v>
      </c>
    </row>
    <row r="16" spans="1:6" x14ac:dyDescent="0.35">
      <c r="A16" s="209" t="s">
        <v>146</v>
      </c>
      <c r="B16" s="190">
        <v>9</v>
      </c>
      <c r="C16" s="190">
        <v>29</v>
      </c>
      <c r="D16" s="190">
        <v>20</v>
      </c>
      <c r="E16" s="190">
        <v>580</v>
      </c>
      <c r="F16" s="210">
        <f t="shared" si="0"/>
        <v>580</v>
      </c>
    </row>
    <row r="17" spans="1:6" x14ac:dyDescent="0.35">
      <c r="A17" s="209" t="s">
        <v>148</v>
      </c>
      <c r="B17" s="190">
        <v>9</v>
      </c>
      <c r="C17" s="190">
        <v>74</v>
      </c>
      <c r="D17" s="190">
        <v>22</v>
      </c>
      <c r="E17" s="190">
        <v>1628</v>
      </c>
      <c r="F17" s="210">
        <f t="shared" si="0"/>
        <v>1628</v>
      </c>
    </row>
    <row r="18" spans="1:6" x14ac:dyDescent="0.35">
      <c r="A18" s="209" t="s">
        <v>150</v>
      </c>
      <c r="B18" s="190">
        <v>9</v>
      </c>
      <c r="C18" s="190">
        <v>250</v>
      </c>
      <c r="D18" s="190">
        <v>24</v>
      </c>
      <c r="E18" s="190">
        <v>6000</v>
      </c>
      <c r="F18" s="210">
        <f t="shared" si="0"/>
        <v>6000</v>
      </c>
    </row>
    <row r="19" spans="1:6" x14ac:dyDescent="0.35">
      <c r="A19" s="209" t="s">
        <v>135</v>
      </c>
      <c r="B19" s="190">
        <v>9</v>
      </c>
      <c r="C19" s="190">
        <v>250</v>
      </c>
      <c r="D19" s="190">
        <v>450</v>
      </c>
      <c r="E19" s="190">
        <v>112500</v>
      </c>
      <c r="F19" s="210">
        <f t="shared" si="0"/>
        <v>112500</v>
      </c>
    </row>
    <row r="20" spans="1:6" x14ac:dyDescent="0.35">
      <c r="A20" s="209" t="s">
        <v>144</v>
      </c>
      <c r="B20" s="190">
        <v>9</v>
      </c>
      <c r="C20" s="190">
        <v>250</v>
      </c>
      <c r="D20" s="190">
        <v>5000</v>
      </c>
      <c r="E20" s="190">
        <v>1250000</v>
      </c>
      <c r="F20" s="210">
        <f t="shared" si="0"/>
        <v>1250000</v>
      </c>
    </row>
    <row r="21" spans="1:6" x14ac:dyDescent="0.35">
      <c r="A21" s="209" t="s">
        <v>158</v>
      </c>
      <c r="B21" s="190">
        <v>9</v>
      </c>
      <c r="C21" s="190">
        <v>141</v>
      </c>
      <c r="D21" s="190">
        <v>9200</v>
      </c>
      <c r="E21" s="190">
        <v>1297200</v>
      </c>
      <c r="F21" s="210">
        <f t="shared" si="0"/>
        <v>1297200</v>
      </c>
    </row>
    <row r="22" spans="1:6" x14ac:dyDescent="0.35">
      <c r="A22" s="209" t="s">
        <v>268</v>
      </c>
      <c r="B22" s="190">
        <v>5</v>
      </c>
      <c r="C22" s="190">
        <v>27</v>
      </c>
      <c r="D22" s="190">
        <v>80000</v>
      </c>
      <c r="E22" s="190">
        <v>2160000</v>
      </c>
      <c r="F22" s="210">
        <f t="shared" si="0"/>
        <v>2160000</v>
      </c>
    </row>
    <row r="23" spans="1:6" x14ac:dyDescent="0.35">
      <c r="A23" s="209" t="s">
        <v>244</v>
      </c>
      <c r="B23" s="190">
        <v>5</v>
      </c>
      <c r="C23" s="190">
        <v>15</v>
      </c>
      <c r="D23" s="190">
        <v>575</v>
      </c>
      <c r="E23" s="190">
        <v>8625</v>
      </c>
      <c r="F23" s="210">
        <f t="shared" si="0"/>
        <v>8625</v>
      </c>
    </row>
    <row r="24" spans="1:6" x14ac:dyDescent="0.35">
      <c r="A24" s="209" t="s">
        <v>249</v>
      </c>
      <c r="B24" s="190">
        <v>5</v>
      </c>
      <c r="C24" s="190">
        <v>14</v>
      </c>
      <c r="D24" s="190">
        <v>205</v>
      </c>
      <c r="E24" s="190">
        <v>2870</v>
      </c>
      <c r="F24" s="210">
        <f t="shared" si="0"/>
        <v>2870</v>
      </c>
    </row>
    <row r="25" spans="1:6" x14ac:dyDescent="0.35">
      <c r="A25" s="209" t="s">
        <v>154</v>
      </c>
      <c r="B25" s="190">
        <v>9</v>
      </c>
      <c r="C25" s="190">
        <v>38</v>
      </c>
      <c r="D25" s="190">
        <v>25000</v>
      </c>
      <c r="E25" s="190">
        <v>950000</v>
      </c>
      <c r="F25" s="210">
        <f t="shared" si="0"/>
        <v>950000</v>
      </c>
    </row>
    <row r="26" spans="1:6" ht="15" thickBot="1" x14ac:dyDescent="0.4">
      <c r="A26" s="211" t="s">
        <v>832</v>
      </c>
      <c r="B26" s="212">
        <v>190</v>
      </c>
      <c r="C26" s="212">
        <v>139681</v>
      </c>
      <c r="D26" s="212"/>
      <c r="E26" s="212">
        <v>24375603</v>
      </c>
      <c r="F26" s="213"/>
    </row>
    <row r="27" spans="1:6" x14ac:dyDescent="0.35">
      <c r="A27" s="202"/>
      <c r="B27" s="203"/>
      <c r="C27" s="203"/>
      <c r="D27" s="203"/>
      <c r="E27" s="192"/>
      <c r="F27" s="204"/>
    </row>
    <row r="28" spans="1:6" x14ac:dyDescent="0.35">
      <c r="A28" s="199"/>
      <c r="B28" s="200"/>
      <c r="C28" s="200"/>
      <c r="D28" s="200"/>
      <c r="E28" s="189"/>
      <c r="F28" s="89"/>
    </row>
    <row r="29" spans="1:6" ht="15" thickBot="1" x14ac:dyDescent="0.4">
      <c r="A29" s="214"/>
      <c r="B29" s="215"/>
      <c r="C29" s="215"/>
      <c r="D29" s="215"/>
      <c r="E29" s="191"/>
      <c r="F29" s="216"/>
    </row>
    <row r="30" spans="1:6" ht="18.5" x14ac:dyDescent="0.45">
      <c r="A30" s="217" t="s">
        <v>849</v>
      </c>
      <c r="B30" s="206" t="s">
        <v>842</v>
      </c>
      <c r="C30" s="207" t="s">
        <v>843</v>
      </c>
      <c r="D30" s="207" t="s">
        <v>844</v>
      </c>
      <c r="E30" s="207" t="s">
        <v>845</v>
      </c>
      <c r="F30" s="208" t="s">
        <v>846</v>
      </c>
    </row>
    <row r="31" spans="1:6" x14ac:dyDescent="0.35">
      <c r="A31" s="209" t="s">
        <v>235</v>
      </c>
      <c r="B31" s="200">
        <v>9</v>
      </c>
      <c r="C31" s="200">
        <v>35</v>
      </c>
      <c r="D31" s="200">
        <v>300</v>
      </c>
      <c r="E31" s="190">
        <v>10500</v>
      </c>
      <c r="F31" s="210">
        <f t="shared" ref="F31:F62" si="1">D31*C31</f>
        <v>10500</v>
      </c>
    </row>
    <row r="32" spans="1:6" x14ac:dyDescent="0.35">
      <c r="A32" s="209" t="s">
        <v>227</v>
      </c>
      <c r="B32" s="200">
        <v>9</v>
      </c>
      <c r="C32" s="200">
        <v>45</v>
      </c>
      <c r="D32" s="200">
        <v>2340</v>
      </c>
      <c r="E32" s="190">
        <v>105300</v>
      </c>
      <c r="F32" s="210">
        <f t="shared" si="1"/>
        <v>105300</v>
      </c>
    </row>
    <row r="33" spans="1:6" x14ac:dyDescent="0.35">
      <c r="A33" s="209" t="s">
        <v>237</v>
      </c>
      <c r="B33" s="200">
        <v>9</v>
      </c>
      <c r="C33" s="200">
        <v>35</v>
      </c>
      <c r="D33" s="200">
        <v>650</v>
      </c>
      <c r="E33" s="190">
        <v>22750</v>
      </c>
      <c r="F33" s="210">
        <f t="shared" si="1"/>
        <v>22750</v>
      </c>
    </row>
    <row r="34" spans="1:6" x14ac:dyDescent="0.35">
      <c r="A34" s="209" t="s">
        <v>192</v>
      </c>
      <c r="B34" s="200">
        <v>9</v>
      </c>
      <c r="C34" s="200">
        <v>225</v>
      </c>
      <c r="D34" s="200">
        <v>460</v>
      </c>
      <c r="E34" s="190">
        <v>103500</v>
      </c>
      <c r="F34" s="210">
        <f t="shared" si="1"/>
        <v>103500</v>
      </c>
    </row>
    <row r="35" spans="1:6" x14ac:dyDescent="0.35">
      <c r="A35" s="209" t="s">
        <v>190</v>
      </c>
      <c r="B35" s="200">
        <v>9</v>
      </c>
      <c r="C35" s="200">
        <v>5850</v>
      </c>
      <c r="D35" s="200">
        <v>325</v>
      </c>
      <c r="E35" s="190">
        <v>1901250</v>
      </c>
      <c r="F35" s="210">
        <f t="shared" si="1"/>
        <v>1901250</v>
      </c>
    </row>
    <row r="36" spans="1:6" x14ac:dyDescent="0.35">
      <c r="A36" s="209" t="s">
        <v>180</v>
      </c>
      <c r="B36" s="200">
        <v>9</v>
      </c>
      <c r="C36" s="200">
        <v>2250</v>
      </c>
      <c r="D36" s="200">
        <v>56</v>
      </c>
      <c r="E36" s="190">
        <v>126000</v>
      </c>
      <c r="F36" s="210">
        <f t="shared" si="1"/>
        <v>126000</v>
      </c>
    </row>
    <row r="37" spans="1:6" x14ac:dyDescent="0.35">
      <c r="A37" s="209" t="s">
        <v>177</v>
      </c>
      <c r="B37" s="200">
        <v>9</v>
      </c>
      <c r="C37" s="200">
        <v>7650</v>
      </c>
      <c r="D37" s="200">
        <v>37</v>
      </c>
      <c r="E37" s="190">
        <v>283050</v>
      </c>
      <c r="F37" s="210">
        <f t="shared" si="1"/>
        <v>283050</v>
      </c>
    </row>
    <row r="38" spans="1:6" x14ac:dyDescent="0.35">
      <c r="A38" s="209" t="s">
        <v>184</v>
      </c>
      <c r="B38" s="200">
        <v>9</v>
      </c>
      <c r="C38" s="200">
        <v>2250</v>
      </c>
      <c r="D38" s="200">
        <v>71</v>
      </c>
      <c r="E38" s="190">
        <v>159750</v>
      </c>
      <c r="F38" s="210">
        <f t="shared" si="1"/>
        <v>159750</v>
      </c>
    </row>
    <row r="39" spans="1:6" x14ac:dyDescent="0.35">
      <c r="A39" s="209" t="s">
        <v>301</v>
      </c>
      <c r="B39" s="200">
        <v>7</v>
      </c>
      <c r="C39" s="200">
        <v>16400</v>
      </c>
      <c r="D39" s="200">
        <v>72</v>
      </c>
      <c r="E39" s="190">
        <v>1180800</v>
      </c>
      <c r="F39" s="210">
        <f t="shared" si="1"/>
        <v>1180800</v>
      </c>
    </row>
    <row r="40" spans="1:6" x14ac:dyDescent="0.35">
      <c r="A40" s="209" t="s">
        <v>219</v>
      </c>
      <c r="B40" s="200">
        <v>9</v>
      </c>
      <c r="C40" s="200">
        <v>13620</v>
      </c>
      <c r="D40" s="200">
        <v>91</v>
      </c>
      <c r="E40" s="190">
        <v>1239420</v>
      </c>
      <c r="F40" s="210">
        <f t="shared" si="1"/>
        <v>1239420</v>
      </c>
    </row>
    <row r="41" spans="1:6" x14ac:dyDescent="0.35">
      <c r="A41" s="209" t="s">
        <v>216</v>
      </c>
      <c r="B41" s="200">
        <v>10</v>
      </c>
      <c r="C41" s="200">
        <v>14530</v>
      </c>
      <c r="D41" s="200">
        <v>49.5</v>
      </c>
      <c r="E41" s="201">
        <v>744160</v>
      </c>
      <c r="F41" s="218">
        <f t="shared" si="1"/>
        <v>719235</v>
      </c>
    </row>
    <row r="42" spans="1:6" x14ac:dyDescent="0.35">
      <c r="A42" s="209" t="s">
        <v>221</v>
      </c>
      <c r="B42" s="200">
        <v>9</v>
      </c>
      <c r="C42" s="200">
        <v>2400</v>
      </c>
      <c r="D42" s="200">
        <v>123</v>
      </c>
      <c r="E42" s="190">
        <v>295200</v>
      </c>
      <c r="F42" s="210">
        <f t="shared" si="1"/>
        <v>295200</v>
      </c>
    </row>
    <row r="43" spans="1:6" x14ac:dyDescent="0.35">
      <c r="A43" s="209" t="s">
        <v>214</v>
      </c>
      <c r="B43" s="200">
        <v>9</v>
      </c>
      <c r="C43" s="200">
        <v>12450</v>
      </c>
      <c r="D43" s="200">
        <v>43</v>
      </c>
      <c r="E43" s="190">
        <v>535350</v>
      </c>
      <c r="F43" s="210">
        <f t="shared" si="1"/>
        <v>535350</v>
      </c>
    </row>
    <row r="44" spans="1:6" x14ac:dyDescent="0.35">
      <c r="A44" s="209" t="s">
        <v>239</v>
      </c>
      <c r="B44" s="200">
        <v>9</v>
      </c>
      <c r="C44" s="200">
        <v>1920</v>
      </c>
      <c r="D44" s="200">
        <v>22</v>
      </c>
      <c r="E44" s="190">
        <v>42240</v>
      </c>
      <c r="F44" s="210">
        <f t="shared" si="1"/>
        <v>42240</v>
      </c>
    </row>
    <row r="45" spans="1:6" x14ac:dyDescent="0.35">
      <c r="A45" s="209" t="s">
        <v>233</v>
      </c>
      <c r="B45" s="200">
        <v>9</v>
      </c>
      <c r="C45" s="200">
        <v>35</v>
      </c>
      <c r="D45" s="200">
        <v>3430</v>
      </c>
      <c r="E45" s="190">
        <v>120050</v>
      </c>
      <c r="F45" s="210">
        <f t="shared" si="1"/>
        <v>120050</v>
      </c>
    </row>
    <row r="46" spans="1:6" x14ac:dyDescent="0.35">
      <c r="A46" s="209" t="s">
        <v>223</v>
      </c>
      <c r="B46" s="200">
        <v>9</v>
      </c>
      <c r="C46" s="200">
        <v>21110</v>
      </c>
      <c r="D46" s="200">
        <v>19</v>
      </c>
      <c r="E46" s="190">
        <v>401090</v>
      </c>
      <c r="F46" s="210">
        <f t="shared" si="1"/>
        <v>401090</v>
      </c>
    </row>
    <row r="47" spans="1:6" x14ac:dyDescent="0.35">
      <c r="A47" s="209" t="s">
        <v>229</v>
      </c>
      <c r="B47" s="200">
        <v>9</v>
      </c>
      <c r="C47" s="200">
        <v>108</v>
      </c>
      <c r="D47" s="200">
        <v>210</v>
      </c>
      <c r="E47" s="190">
        <v>22680</v>
      </c>
      <c r="F47" s="210">
        <f t="shared" si="1"/>
        <v>22680</v>
      </c>
    </row>
    <row r="48" spans="1:6" x14ac:dyDescent="0.35">
      <c r="A48" s="209" t="s">
        <v>225</v>
      </c>
      <c r="B48" s="200">
        <v>9</v>
      </c>
      <c r="C48" s="200">
        <v>180</v>
      </c>
      <c r="D48" s="200">
        <v>48</v>
      </c>
      <c r="E48" s="190">
        <v>8640</v>
      </c>
      <c r="F48" s="210">
        <f t="shared" si="1"/>
        <v>8640</v>
      </c>
    </row>
    <row r="49" spans="1:6" x14ac:dyDescent="0.35">
      <c r="A49" s="209" t="s">
        <v>231</v>
      </c>
      <c r="B49" s="200">
        <v>9</v>
      </c>
      <c r="C49" s="200">
        <v>35</v>
      </c>
      <c r="D49" s="200">
        <v>55750</v>
      </c>
      <c r="E49" s="190">
        <v>1951250</v>
      </c>
      <c r="F49" s="210">
        <f t="shared" si="1"/>
        <v>1951250</v>
      </c>
    </row>
    <row r="50" spans="1:6" x14ac:dyDescent="0.35">
      <c r="A50" s="209" t="s">
        <v>188</v>
      </c>
      <c r="B50" s="200">
        <v>9</v>
      </c>
      <c r="C50" s="200">
        <v>4500</v>
      </c>
      <c r="D50" s="200">
        <v>63</v>
      </c>
      <c r="E50" s="190">
        <v>283500</v>
      </c>
      <c r="F50" s="210">
        <f t="shared" si="1"/>
        <v>283500</v>
      </c>
    </row>
    <row r="51" spans="1:6" x14ac:dyDescent="0.35">
      <c r="A51" s="209" t="s">
        <v>210</v>
      </c>
      <c r="B51" s="200">
        <v>9</v>
      </c>
      <c r="C51" s="200">
        <v>21600</v>
      </c>
      <c r="D51" s="200">
        <v>16</v>
      </c>
      <c r="E51" s="190">
        <v>345600</v>
      </c>
      <c r="F51" s="210">
        <f t="shared" si="1"/>
        <v>345600</v>
      </c>
    </row>
    <row r="52" spans="1:6" x14ac:dyDescent="0.35">
      <c r="A52" s="209" t="s">
        <v>212</v>
      </c>
      <c r="B52" s="200">
        <v>9</v>
      </c>
      <c r="C52" s="200">
        <v>2250</v>
      </c>
      <c r="D52" s="200">
        <v>64</v>
      </c>
      <c r="E52" s="190">
        <v>144000</v>
      </c>
      <c r="F52" s="210">
        <f t="shared" si="1"/>
        <v>144000</v>
      </c>
    </row>
    <row r="53" spans="1:6" x14ac:dyDescent="0.35">
      <c r="A53" s="209" t="s">
        <v>208</v>
      </c>
      <c r="B53" s="200">
        <v>9</v>
      </c>
      <c r="C53" s="200">
        <v>25200</v>
      </c>
      <c r="D53" s="200">
        <v>9.6</v>
      </c>
      <c r="E53" s="190">
        <v>241920</v>
      </c>
      <c r="F53" s="210">
        <f t="shared" si="1"/>
        <v>241920</v>
      </c>
    </row>
    <row r="54" spans="1:6" x14ac:dyDescent="0.35">
      <c r="A54" s="209" t="s">
        <v>204</v>
      </c>
      <c r="B54" s="200">
        <v>9</v>
      </c>
      <c r="C54" s="200">
        <v>108</v>
      </c>
      <c r="D54" s="200">
        <v>60420</v>
      </c>
      <c r="E54" s="190">
        <v>6525360</v>
      </c>
      <c r="F54" s="210">
        <f t="shared" si="1"/>
        <v>6525360</v>
      </c>
    </row>
    <row r="55" spans="1:6" x14ac:dyDescent="0.35">
      <c r="A55" s="209" t="s">
        <v>196</v>
      </c>
      <c r="B55" s="200">
        <v>9</v>
      </c>
      <c r="C55" s="200">
        <v>108</v>
      </c>
      <c r="D55" s="200">
        <v>2660</v>
      </c>
      <c r="E55" s="190">
        <v>287280</v>
      </c>
      <c r="F55" s="210">
        <f t="shared" si="1"/>
        <v>287280</v>
      </c>
    </row>
    <row r="56" spans="1:6" x14ac:dyDescent="0.35">
      <c r="A56" s="209" t="s">
        <v>194</v>
      </c>
      <c r="B56" s="200">
        <v>9</v>
      </c>
      <c r="C56" s="200">
        <v>225</v>
      </c>
      <c r="D56" s="200">
        <v>2030</v>
      </c>
      <c r="E56" s="190">
        <v>456750</v>
      </c>
      <c r="F56" s="210">
        <f t="shared" si="1"/>
        <v>456750</v>
      </c>
    </row>
    <row r="57" spans="1:6" x14ac:dyDescent="0.35">
      <c r="A57" s="209" t="s">
        <v>198</v>
      </c>
      <c r="B57" s="200">
        <v>9</v>
      </c>
      <c r="C57" s="200">
        <v>54</v>
      </c>
      <c r="D57" s="200">
        <v>7500</v>
      </c>
      <c r="E57" s="190">
        <v>405000</v>
      </c>
      <c r="F57" s="210">
        <f t="shared" si="1"/>
        <v>405000</v>
      </c>
    </row>
    <row r="58" spans="1:6" x14ac:dyDescent="0.35">
      <c r="A58" s="209" t="s">
        <v>206</v>
      </c>
      <c r="B58" s="200">
        <v>9</v>
      </c>
      <c r="C58" s="200">
        <v>45</v>
      </c>
      <c r="D58" s="200">
        <v>2450</v>
      </c>
      <c r="E58" s="190">
        <v>110250</v>
      </c>
      <c r="F58" s="210">
        <f t="shared" si="1"/>
        <v>110250</v>
      </c>
    </row>
    <row r="59" spans="1:6" x14ac:dyDescent="0.35">
      <c r="A59" s="209" t="s">
        <v>182</v>
      </c>
      <c r="B59" s="200">
        <v>9</v>
      </c>
      <c r="C59" s="200">
        <v>2250</v>
      </c>
      <c r="D59" s="200">
        <v>12.5</v>
      </c>
      <c r="E59" s="190">
        <v>28125</v>
      </c>
      <c r="F59" s="210">
        <f t="shared" si="1"/>
        <v>28125</v>
      </c>
    </row>
    <row r="60" spans="1:6" x14ac:dyDescent="0.35">
      <c r="A60" s="209" t="s">
        <v>202</v>
      </c>
      <c r="B60" s="200">
        <v>9</v>
      </c>
      <c r="C60" s="200">
        <v>90</v>
      </c>
      <c r="D60" s="200">
        <v>410</v>
      </c>
      <c r="E60" s="190">
        <v>36900</v>
      </c>
      <c r="F60" s="210">
        <f t="shared" si="1"/>
        <v>36900</v>
      </c>
    </row>
    <row r="61" spans="1:6" x14ac:dyDescent="0.35">
      <c r="A61" s="209" t="s">
        <v>200</v>
      </c>
      <c r="B61" s="200">
        <v>9</v>
      </c>
      <c r="C61" s="200">
        <v>90</v>
      </c>
      <c r="D61" s="200">
        <v>300</v>
      </c>
      <c r="E61" s="190">
        <v>27000</v>
      </c>
      <c r="F61" s="210">
        <f t="shared" si="1"/>
        <v>27000</v>
      </c>
    </row>
    <row r="62" spans="1:6" x14ac:dyDescent="0.35">
      <c r="A62" s="209" t="s">
        <v>186</v>
      </c>
      <c r="B62" s="200">
        <v>9</v>
      </c>
      <c r="C62" s="200">
        <v>1800</v>
      </c>
      <c r="D62" s="200">
        <v>140</v>
      </c>
      <c r="E62" s="190">
        <v>252000</v>
      </c>
      <c r="F62" s="210">
        <f t="shared" si="1"/>
        <v>252000</v>
      </c>
    </row>
    <row r="63" spans="1:6" ht="15" thickBot="1" x14ac:dyDescent="0.4">
      <c r="A63" s="211" t="s">
        <v>832</v>
      </c>
      <c r="B63" s="219">
        <v>287</v>
      </c>
      <c r="C63" s="219">
        <v>159448</v>
      </c>
      <c r="D63" s="219"/>
      <c r="E63" s="220">
        <v>18396665</v>
      </c>
      <c r="F63" s="2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4B983-BBC3-49D9-9A8A-93E290B246B0}">
  <dimension ref="A2:N152"/>
  <sheetViews>
    <sheetView rightToLeft="1" workbookViewId="0">
      <selection sqref="A1:XFD1048576"/>
    </sheetView>
  </sheetViews>
  <sheetFormatPr defaultRowHeight="14.5" x14ac:dyDescent="0.35"/>
  <cols>
    <col min="1" max="1" width="4" bestFit="1" customWidth="1"/>
    <col min="2" max="2" width="14.90625" customWidth="1"/>
    <col min="3" max="3" width="18" customWidth="1"/>
    <col min="4" max="4" width="69.26953125" customWidth="1"/>
    <col min="5" max="5" width="9" style="4"/>
    <col min="6" max="6" width="12.08984375" style="4" customWidth="1"/>
    <col min="7" max="7" width="15.08984375" style="4" customWidth="1"/>
    <col min="8" max="8" width="12.26953125" bestFit="1" customWidth="1"/>
    <col min="9" max="9" width="7" customWidth="1"/>
    <col min="10" max="10" width="13.08984375" customWidth="1"/>
    <col min="11" max="11" width="12.26953125" bestFit="1" customWidth="1"/>
    <col min="12" max="12" width="22.08984375" style="4" customWidth="1"/>
    <col min="13" max="13" width="12.26953125" style="4" bestFit="1" customWidth="1"/>
    <col min="14" max="14" width="15.26953125" customWidth="1"/>
  </cols>
  <sheetData>
    <row r="2" spans="1:14" x14ac:dyDescent="0.35">
      <c r="D2" s="7" t="s">
        <v>11</v>
      </c>
      <c r="L2" s="8"/>
      <c r="M2" s="8"/>
    </row>
    <row r="3" spans="1:14" ht="15" thickBot="1" x14ac:dyDescent="0.4"/>
    <row r="4" spans="1:14" ht="15" thickBot="1" x14ac:dyDescent="0.4">
      <c r="A4" s="355">
        <v>1</v>
      </c>
      <c r="B4" s="355" t="s">
        <v>54</v>
      </c>
      <c r="C4" s="100" t="s">
        <v>53</v>
      </c>
      <c r="D4" s="101" t="s">
        <v>1</v>
      </c>
      <c r="E4" s="102" t="s">
        <v>0</v>
      </c>
      <c r="F4" s="102" t="s">
        <v>28</v>
      </c>
      <c r="G4" s="102" t="s">
        <v>29</v>
      </c>
      <c r="H4" s="103" t="s">
        <v>6</v>
      </c>
      <c r="I4" s="104" t="s">
        <v>7</v>
      </c>
      <c r="J4" s="103" t="s">
        <v>8</v>
      </c>
      <c r="K4" s="103" t="s">
        <v>2</v>
      </c>
      <c r="L4" s="121" t="s">
        <v>3</v>
      </c>
      <c r="M4" s="138" t="s">
        <v>10</v>
      </c>
    </row>
    <row r="5" spans="1:14" ht="29.25" customHeight="1" thickBot="1" x14ac:dyDescent="0.4">
      <c r="A5" s="356"/>
      <c r="B5" s="356"/>
      <c r="C5" s="99" t="s">
        <v>47</v>
      </c>
      <c r="D5" s="109" t="s">
        <v>14</v>
      </c>
      <c r="E5" s="110">
        <v>2</v>
      </c>
      <c r="F5" s="110"/>
      <c r="G5" s="110"/>
      <c r="H5" s="111"/>
      <c r="I5" s="91"/>
      <c r="J5" s="111">
        <f t="shared" ref="J5:J12" si="0">H5*(1-I5)</f>
        <v>0</v>
      </c>
      <c r="K5" s="112">
        <f t="shared" ref="K5:K12" si="1">J5*E5</f>
        <v>0</v>
      </c>
      <c r="L5" s="113"/>
      <c r="M5" s="139">
        <f>VLOOKUP(D5,'טבלאות עזר'!$A$18:$B$38,2,FALSE)*'כתב כמויות על פי מקטעים'!E5</f>
        <v>165000</v>
      </c>
    </row>
    <row r="6" spans="1:14" ht="29.25" customHeight="1" x14ac:dyDescent="0.35">
      <c r="A6" s="356"/>
      <c r="B6" s="356"/>
      <c r="C6" s="346" t="s">
        <v>79</v>
      </c>
      <c r="D6" s="34" t="s">
        <v>16</v>
      </c>
      <c r="E6" s="29">
        <v>1</v>
      </c>
      <c r="F6" s="29"/>
      <c r="G6" s="29"/>
      <c r="H6" s="30"/>
      <c r="I6" s="115"/>
      <c r="J6" s="30">
        <f t="shared" ref="J6" si="2">H6*(1-I6)</f>
        <v>0</v>
      </c>
      <c r="K6" s="31">
        <f t="shared" ref="K6" si="3">J6*E6</f>
        <v>0</v>
      </c>
      <c r="L6" s="116"/>
      <c r="M6" s="140">
        <f>VLOOKUP(D6,'טבלאות עזר'!$A$18:$B$38,2,FALSE)*'כתב כמויות על פי מקטעים'!E6</f>
        <v>12000</v>
      </c>
    </row>
    <row r="7" spans="1:14" ht="29.25" customHeight="1" thickBot="1" x14ac:dyDescent="0.4">
      <c r="A7" s="356"/>
      <c r="B7" s="356"/>
      <c r="C7" s="348"/>
      <c r="D7" s="11" t="s">
        <v>23</v>
      </c>
      <c r="E7" s="38">
        <v>20</v>
      </c>
      <c r="F7" s="12"/>
      <c r="G7" s="12"/>
      <c r="H7" s="14"/>
      <c r="I7" s="117"/>
      <c r="J7" s="14">
        <f t="shared" ref="J7" si="4">H7*(1-I7)</f>
        <v>0</v>
      </c>
      <c r="K7" s="15">
        <f t="shared" ref="K7" si="5">J7*E7</f>
        <v>0</v>
      </c>
      <c r="L7" s="118"/>
      <c r="M7" s="141">
        <f>VLOOKUP(D7,'טבלאות עזר'!$A$18:$B$38,2,FALSE)*'כתב כמויות על פי מקטעים'!E7</f>
        <v>190000</v>
      </c>
    </row>
    <row r="8" spans="1:14" ht="15" customHeight="1" x14ac:dyDescent="0.35">
      <c r="A8" s="356"/>
      <c r="B8" s="356"/>
      <c r="C8" s="380" t="s">
        <v>50</v>
      </c>
      <c r="D8" s="25" t="s">
        <v>17</v>
      </c>
      <c r="E8" s="94">
        <v>2</v>
      </c>
      <c r="F8" s="94"/>
      <c r="G8" s="94"/>
      <c r="H8" s="27"/>
      <c r="I8" s="105"/>
      <c r="J8" s="17">
        <f>H8*(1-I8)</f>
        <v>0</v>
      </c>
      <c r="K8" s="18">
        <f>J8*E8</f>
        <v>0</v>
      </c>
      <c r="L8" s="114"/>
      <c r="M8" s="142">
        <f>VLOOKUP(D8,'טבלאות עזר'!$A$18:$B$38,2,FALSE)*'כתב כמויות על פי מקטעים'!E8</f>
        <v>700000</v>
      </c>
    </row>
    <row r="9" spans="1:14" ht="26.5" customHeight="1" x14ac:dyDescent="0.35">
      <c r="A9" s="356"/>
      <c r="B9" s="356"/>
      <c r="C9" s="380"/>
      <c r="D9" s="175" t="s">
        <v>22</v>
      </c>
      <c r="E9" s="2">
        <v>2</v>
      </c>
      <c r="F9" s="2"/>
      <c r="G9" s="2"/>
      <c r="H9" s="1"/>
      <c r="I9" s="105"/>
      <c r="J9" s="6">
        <f>H9*(1-I9)</f>
        <v>0</v>
      </c>
      <c r="K9" s="3">
        <f>J9*E9</f>
        <v>0</v>
      </c>
      <c r="L9" s="97"/>
      <c r="M9" s="143">
        <f>VLOOKUP(D9,'טבלאות עזר'!$A$18:$B$38,2,FALSE)*'כתב כמויות על פי מקטעים'!E9</f>
        <v>3500</v>
      </c>
    </row>
    <row r="10" spans="1:14" ht="15.75" customHeight="1" thickBot="1" x14ac:dyDescent="0.4">
      <c r="A10" s="356"/>
      <c r="B10" s="356"/>
      <c r="C10" s="380"/>
      <c r="D10" s="11" t="s">
        <v>18</v>
      </c>
      <c r="E10" s="12">
        <v>8</v>
      </c>
      <c r="F10" s="12"/>
      <c r="G10" s="12"/>
      <c r="H10" s="13"/>
      <c r="I10" s="106"/>
      <c r="J10" s="14">
        <f>H10*(1-I10)</f>
        <v>0</v>
      </c>
      <c r="K10" s="15">
        <f>J10*E10</f>
        <v>0</v>
      </c>
      <c r="L10" s="98"/>
      <c r="M10" s="141">
        <f>VLOOKUP(D10,'טבלאות עזר'!$A$18:$B$38,2,FALSE)*'כתב כמויות על פי מקטעים'!E10</f>
        <v>296000</v>
      </c>
    </row>
    <row r="11" spans="1:14" ht="15" customHeight="1" x14ac:dyDescent="0.35">
      <c r="A11" s="356"/>
      <c r="B11" s="356"/>
      <c r="C11" s="380"/>
      <c r="D11" s="25" t="s">
        <v>30</v>
      </c>
      <c r="E11" s="26">
        <v>2</v>
      </c>
      <c r="F11" s="26"/>
      <c r="G11" s="26"/>
      <c r="H11" s="27"/>
      <c r="I11" s="105"/>
      <c r="J11" s="17"/>
      <c r="K11" s="18"/>
      <c r="L11" s="114"/>
      <c r="M11" s="142">
        <f>VLOOKUP(D11,'טבלאות עזר'!$A$18:$B$38,2,FALSE)*'כתב כמויות על פי מקטעים'!E11</f>
        <v>660000</v>
      </c>
    </row>
    <row r="12" spans="1:14" ht="15.75" customHeight="1" thickBot="1" x14ac:dyDescent="0.4">
      <c r="A12" s="356"/>
      <c r="B12" s="356"/>
      <c r="C12" s="381"/>
      <c r="D12" s="11" t="s">
        <v>31</v>
      </c>
      <c r="E12" s="12">
        <v>2</v>
      </c>
      <c r="F12" s="12"/>
      <c r="G12" s="12"/>
      <c r="H12" s="13"/>
      <c r="I12" s="106"/>
      <c r="J12" s="14">
        <f t="shared" si="0"/>
        <v>0</v>
      </c>
      <c r="K12" s="15">
        <f t="shared" si="1"/>
        <v>0</v>
      </c>
      <c r="L12" s="98"/>
      <c r="M12" s="141">
        <f>VLOOKUP(D12,'טבלאות עזר'!$A$18:$B$38,2,FALSE)*'כתב כמויות על פי מקטעים'!E12</f>
        <v>330000</v>
      </c>
      <c r="N12" s="150"/>
    </row>
    <row r="13" spans="1:14" x14ac:dyDescent="0.35">
      <c r="A13" s="356"/>
      <c r="B13" s="356"/>
      <c r="C13" s="127"/>
      <c r="D13" s="127"/>
      <c r="E13" s="128"/>
      <c r="F13" s="128"/>
      <c r="G13" s="128"/>
      <c r="H13" s="127"/>
      <c r="I13" s="127"/>
      <c r="J13" s="127"/>
      <c r="K13" s="127"/>
      <c r="L13" s="129"/>
      <c r="M13" s="144"/>
    </row>
    <row r="14" spans="1:14" x14ac:dyDescent="0.35">
      <c r="A14" s="356"/>
      <c r="B14" s="356"/>
      <c r="C14" s="127"/>
      <c r="D14" s="7" t="s">
        <v>13</v>
      </c>
      <c r="E14" s="128"/>
      <c r="F14" s="128"/>
      <c r="G14" s="128"/>
      <c r="H14" s="127"/>
      <c r="I14" s="127"/>
      <c r="J14" s="127"/>
      <c r="K14" s="127"/>
      <c r="L14" s="129"/>
      <c r="M14" s="144"/>
    </row>
    <row r="15" spans="1:14" ht="15" thickBot="1" x14ac:dyDescent="0.4">
      <c r="A15" s="356"/>
      <c r="B15" s="356"/>
      <c r="C15" s="127"/>
      <c r="D15" s="127"/>
      <c r="E15" s="128"/>
      <c r="F15" s="128"/>
      <c r="G15" s="128"/>
      <c r="H15" s="127"/>
      <c r="I15" s="127"/>
      <c r="J15" s="127"/>
      <c r="K15" s="127"/>
      <c r="L15" s="129"/>
      <c r="M15" s="144"/>
    </row>
    <row r="16" spans="1:14" ht="15" thickBot="1" x14ac:dyDescent="0.4">
      <c r="A16" s="356"/>
      <c r="B16" s="356"/>
      <c r="C16" s="100" t="s">
        <v>53</v>
      </c>
      <c r="D16" s="101" t="s">
        <v>1</v>
      </c>
      <c r="E16" s="102" t="s">
        <v>0</v>
      </c>
      <c r="F16" s="102"/>
      <c r="G16" s="102"/>
      <c r="H16" s="103" t="s">
        <v>12</v>
      </c>
      <c r="I16" s="104" t="s">
        <v>7</v>
      </c>
      <c r="J16" s="103" t="s">
        <v>8</v>
      </c>
      <c r="K16" s="103" t="s">
        <v>2</v>
      </c>
      <c r="L16" s="121" t="s">
        <v>3</v>
      </c>
      <c r="M16" s="138" t="s">
        <v>10</v>
      </c>
    </row>
    <row r="17" spans="1:14" ht="14.25" customHeight="1" x14ac:dyDescent="0.35">
      <c r="A17" s="356"/>
      <c r="B17" s="356"/>
      <c r="C17" s="382" t="s">
        <v>50</v>
      </c>
      <c r="D17" s="34" t="s">
        <v>4</v>
      </c>
      <c r="E17" s="29">
        <v>1</v>
      </c>
      <c r="F17" s="29"/>
      <c r="G17" s="29"/>
      <c r="H17" s="30">
        <v>50000</v>
      </c>
      <c r="I17" s="107"/>
      <c r="J17" s="30">
        <f>H17*(1-I17)</f>
        <v>50000</v>
      </c>
      <c r="K17" s="31">
        <f>J17*E17</f>
        <v>50000</v>
      </c>
      <c r="L17" s="116"/>
      <c r="M17" s="140">
        <f>VLOOKUP(D17,'טבלאות עזר'!$A$18:$B$38,2,FALSE)*'כתב כמויות על פי מקטעים'!E17</f>
        <v>45000</v>
      </c>
    </row>
    <row r="18" spans="1:14" ht="15" customHeight="1" thickBot="1" x14ac:dyDescent="0.4">
      <c r="A18" s="356"/>
      <c r="B18" s="356"/>
      <c r="C18" s="380"/>
      <c r="D18" s="50" t="s">
        <v>5</v>
      </c>
      <c r="E18" s="51">
        <v>1</v>
      </c>
      <c r="F18" s="51"/>
      <c r="G18" s="51"/>
      <c r="H18" s="52">
        <v>700000</v>
      </c>
      <c r="I18" s="108"/>
      <c r="J18" s="52">
        <f t="shared" ref="J18:J20" si="6">H18*(1-I18)</f>
        <v>700000</v>
      </c>
      <c r="K18" s="53">
        <f t="shared" ref="K18:K20" si="7">J18*E18</f>
        <v>700000</v>
      </c>
      <c r="L18" s="122"/>
      <c r="M18" s="145">
        <f>VLOOKUP(D18,'טבלאות עזר'!$A$18:$B$38,2,FALSE)*'כתב כמויות על פי מקטעים'!E18</f>
        <v>620000</v>
      </c>
    </row>
    <row r="19" spans="1:14" ht="15" customHeight="1" thickBot="1" x14ac:dyDescent="0.4">
      <c r="A19" s="356"/>
      <c r="B19" s="356"/>
      <c r="C19" s="380"/>
      <c r="D19" s="55" t="s">
        <v>26</v>
      </c>
      <c r="E19" s="56">
        <v>1</v>
      </c>
      <c r="F19" s="56"/>
      <c r="G19" s="56"/>
      <c r="H19" s="57">
        <v>300000</v>
      </c>
      <c r="I19" s="58"/>
      <c r="J19" s="57">
        <f>H19*(1-I19)</f>
        <v>300000</v>
      </c>
      <c r="K19" s="59">
        <f>J19*E19</f>
        <v>300000</v>
      </c>
      <c r="L19" s="123" t="s">
        <v>25</v>
      </c>
      <c r="M19" s="146">
        <f>VLOOKUP(D19,'טבלאות עזר'!$A$18:$B$38,2,FALSE)*'כתב כמויות על פי מקטעים'!E19</f>
        <v>250000</v>
      </c>
    </row>
    <row r="20" spans="1:14" ht="15" customHeight="1" thickBot="1" x14ac:dyDescent="0.4">
      <c r="A20" s="356"/>
      <c r="B20" s="356"/>
      <c r="C20" s="381"/>
      <c r="D20" s="62" t="s">
        <v>37</v>
      </c>
      <c r="E20" s="88">
        <v>5</v>
      </c>
      <c r="F20" s="63"/>
      <c r="G20" s="63"/>
      <c r="H20" s="64">
        <v>52000</v>
      </c>
      <c r="I20" s="49"/>
      <c r="J20" s="64">
        <f t="shared" si="6"/>
        <v>52000</v>
      </c>
      <c r="K20" s="65">
        <f t="shared" si="7"/>
        <v>260000</v>
      </c>
      <c r="L20" s="124" t="s">
        <v>9</v>
      </c>
      <c r="M20" s="147">
        <f>VLOOKUP(D20,'טבלאות עזר'!$A$18:$B$38,2,FALSE)*'כתב כמויות על פי מקטעים'!E20</f>
        <v>240000</v>
      </c>
    </row>
    <row r="21" spans="1:14" ht="15.75" customHeight="1" x14ac:dyDescent="0.35">
      <c r="A21" s="356"/>
      <c r="B21" s="356"/>
      <c r="C21" s="386" t="s">
        <v>51</v>
      </c>
      <c r="D21" s="84" t="s">
        <v>39</v>
      </c>
      <c r="E21" s="73">
        <v>2</v>
      </c>
      <c r="F21" s="73"/>
      <c r="G21" s="73"/>
      <c r="H21" s="74">
        <v>10000</v>
      </c>
      <c r="I21" s="75"/>
      <c r="J21" s="76">
        <f>H21*(1-I21)</f>
        <v>10000</v>
      </c>
      <c r="K21" s="77">
        <f>J21*E21</f>
        <v>20000</v>
      </c>
      <c r="L21" s="125"/>
      <c r="M21" s="148">
        <f>VLOOKUP(D21,'טבלאות עזר'!$A$18:$B$38,2,FALSE)*'כתב כמויות על פי מקטעים'!E21</f>
        <v>18000</v>
      </c>
    </row>
    <row r="22" spans="1:14" ht="15" thickBot="1" x14ac:dyDescent="0.4">
      <c r="A22" s="357"/>
      <c r="B22" s="357"/>
      <c r="C22" s="387"/>
      <c r="D22" s="78" t="s">
        <v>38</v>
      </c>
      <c r="E22" s="40">
        <v>10</v>
      </c>
      <c r="F22" s="40"/>
      <c r="G22" s="40"/>
      <c r="H22" s="79">
        <v>2000</v>
      </c>
      <c r="I22" s="80"/>
      <c r="J22" s="81">
        <f>H22*(1-I22)</f>
        <v>2000</v>
      </c>
      <c r="K22" s="82">
        <f>J22*E22</f>
        <v>20000</v>
      </c>
      <c r="L22" s="126"/>
      <c r="M22" s="149">
        <f>VLOOKUP(D22,'טבלאות עזר'!$A$18:$B$38,2,FALSE)*'כתב כמויות על פי מקטעים'!E22</f>
        <v>18000</v>
      </c>
      <c r="N22" s="150">
        <f>SUM(M5:M22)</f>
        <v>3547500</v>
      </c>
    </row>
    <row r="24" spans="1:14" x14ac:dyDescent="0.35">
      <c r="D24" s="7" t="s">
        <v>11</v>
      </c>
      <c r="L24" s="8"/>
      <c r="M24" s="8"/>
    </row>
    <row r="25" spans="1:14" ht="15" thickBot="1" x14ac:dyDescent="0.4"/>
    <row r="26" spans="1:14" ht="15" customHeight="1" thickBot="1" x14ac:dyDescent="0.4">
      <c r="C26" s="101" t="s">
        <v>53</v>
      </c>
      <c r="D26" s="101" t="s">
        <v>1</v>
      </c>
      <c r="E26" s="102" t="s">
        <v>0</v>
      </c>
      <c r="F26" s="102" t="s">
        <v>28</v>
      </c>
      <c r="G26" s="102" t="s">
        <v>29</v>
      </c>
      <c r="H26" s="103" t="s">
        <v>6</v>
      </c>
      <c r="I26" s="104" t="s">
        <v>7</v>
      </c>
      <c r="J26" s="103" t="s">
        <v>8</v>
      </c>
      <c r="K26" s="103" t="s">
        <v>2</v>
      </c>
      <c r="L26" s="121" t="s">
        <v>3</v>
      </c>
      <c r="M26" s="138" t="s">
        <v>10</v>
      </c>
    </row>
    <row r="27" spans="1:14" ht="29.25" customHeight="1" x14ac:dyDescent="0.35">
      <c r="A27" s="340">
        <v>2</v>
      </c>
      <c r="B27" s="352" t="str">
        <f>'טבלאות עזר'!A4</f>
        <v>מקטע 1  מפורט</v>
      </c>
      <c r="C27" s="346" t="s">
        <v>47</v>
      </c>
      <c r="D27" s="28" t="s">
        <v>14</v>
      </c>
      <c r="E27" s="35" t="str">
        <f>IF('טבלאות עזר'!B4=0,"",'טבלאות עזר'!B4)</f>
        <v/>
      </c>
      <c r="F27" s="29"/>
      <c r="G27" s="29"/>
      <c r="H27" s="30"/>
      <c r="I27" s="361"/>
      <c r="J27" s="30">
        <f t="shared" ref="J27" si="8">H27*(1-I27)</f>
        <v>0</v>
      </c>
      <c r="K27" s="31">
        <f>J27</f>
        <v>0</v>
      </c>
      <c r="L27" s="116"/>
      <c r="M27" s="37"/>
    </row>
    <row r="28" spans="1:14" ht="15" customHeight="1" x14ac:dyDescent="0.35">
      <c r="A28" s="341"/>
      <c r="B28" s="353"/>
      <c r="C28" s="347"/>
      <c r="D28" s="10" t="s">
        <v>21</v>
      </c>
      <c r="E28" s="5" t="str">
        <f>IF(E27="","",E27*2)</f>
        <v/>
      </c>
      <c r="F28" s="2"/>
      <c r="G28" s="2"/>
      <c r="H28" s="1"/>
      <c r="I28" s="362"/>
      <c r="J28" s="6">
        <f>H28*(1-I28)</f>
        <v>0</v>
      </c>
      <c r="K28" s="3">
        <f>J28</f>
        <v>0</v>
      </c>
      <c r="L28" s="97"/>
      <c r="M28" s="136"/>
    </row>
    <row r="29" spans="1:14" ht="16.5" customHeight="1" thickBot="1" x14ac:dyDescent="0.4">
      <c r="A29" s="341"/>
      <c r="B29" s="353"/>
      <c r="C29" s="348"/>
      <c r="D29" s="11" t="s">
        <v>46</v>
      </c>
      <c r="E29" s="38" t="str">
        <f>IF(E27="","",E30)</f>
        <v/>
      </c>
      <c r="F29" s="12"/>
      <c r="G29" s="12"/>
      <c r="H29" s="13"/>
      <c r="I29" s="362"/>
      <c r="J29" s="14"/>
      <c r="K29" s="15"/>
      <c r="L29" s="98"/>
      <c r="M29" s="33"/>
    </row>
    <row r="30" spans="1:14" ht="29" x14ac:dyDescent="0.35">
      <c r="A30" s="341"/>
      <c r="B30" s="353"/>
      <c r="C30" s="349" t="s">
        <v>48</v>
      </c>
      <c r="D30" s="25" t="s">
        <v>15</v>
      </c>
      <c r="E30" s="26">
        <f>'טבלאות עזר'!C4</f>
        <v>6</v>
      </c>
      <c r="F30" s="94"/>
      <c r="G30" s="94"/>
      <c r="H30" s="27"/>
      <c r="I30" s="362"/>
      <c r="J30" s="17">
        <f t="shared" ref="J30" si="9">H30*(1-I30)</f>
        <v>0</v>
      </c>
      <c r="K30" s="18">
        <f t="shared" ref="K30" si="10">J30*E30</f>
        <v>0</v>
      </c>
      <c r="L30" s="130"/>
      <c r="M30" s="137">
        <f>VLOOKUP(D30,'טבלאות עזר'!$A$18:$B$38,2,FALSE)*'כתב כמויות על פי מקטעים'!E30</f>
        <v>84000</v>
      </c>
    </row>
    <row r="31" spans="1:14" ht="15" customHeight="1" x14ac:dyDescent="0.35">
      <c r="A31" s="341"/>
      <c r="B31" s="353"/>
      <c r="C31" s="349"/>
      <c r="D31" s="10" t="s">
        <v>45</v>
      </c>
      <c r="E31" s="5">
        <f>E30*2</f>
        <v>12</v>
      </c>
      <c r="F31" s="2"/>
      <c r="G31" s="2"/>
      <c r="H31" s="1"/>
      <c r="I31" s="362"/>
      <c r="J31" s="6">
        <f>H31*(1-I31)</f>
        <v>0</v>
      </c>
      <c r="K31" s="3">
        <f>J31*E31</f>
        <v>0</v>
      </c>
      <c r="L31" s="97"/>
      <c r="M31" s="136">
        <f>VLOOKUP(D31,'טבלאות עזר'!$A$18:$B$38,2,FALSE)*'כתב כמויות על פי מקטעים'!E31</f>
        <v>21000</v>
      </c>
    </row>
    <row r="32" spans="1:14" ht="15.75" customHeight="1" thickBot="1" x14ac:dyDescent="0.4">
      <c r="A32" s="341"/>
      <c r="B32" s="353"/>
      <c r="C32" s="350"/>
      <c r="D32" s="10" t="s">
        <v>20</v>
      </c>
      <c r="E32" s="5">
        <f>E30*11</f>
        <v>66</v>
      </c>
      <c r="F32" s="2"/>
      <c r="G32" s="2"/>
      <c r="H32" s="1"/>
      <c r="I32" s="362"/>
      <c r="J32" s="6">
        <f>H32*(1-I32)</f>
        <v>0</v>
      </c>
      <c r="K32" s="3">
        <f>J32*E32</f>
        <v>0</v>
      </c>
      <c r="L32" s="97"/>
      <c r="M32" s="136">
        <f>VLOOKUP(D32,'טבלאות עזר'!$A$18:$B$38,2,FALSE)*'כתב כמויות על פי מקטעים'!E32</f>
        <v>59400</v>
      </c>
    </row>
    <row r="33" spans="1:14" ht="29" x14ac:dyDescent="0.35">
      <c r="A33" s="341"/>
      <c r="B33" s="353"/>
      <c r="C33" s="351" t="s">
        <v>49</v>
      </c>
      <c r="D33" s="34" t="s">
        <v>24</v>
      </c>
      <c r="E33" s="35">
        <f>'טבלאות עזר'!D4</f>
        <v>165</v>
      </c>
      <c r="F33" s="35"/>
      <c r="G33" s="35"/>
      <c r="H33" s="36"/>
      <c r="I33" s="362"/>
      <c r="J33" s="30">
        <f t="shared" ref="J33:J35" si="11">H33*(1-I33)</f>
        <v>0</v>
      </c>
      <c r="K33" s="31">
        <f t="shared" ref="K33:K34" si="12">J33*E33</f>
        <v>0</v>
      </c>
      <c r="L33" s="96"/>
      <c r="M33" s="37">
        <f>VLOOKUP(D33,'טבלאות עזר'!$A$18:$B$38,2,FALSE)*'כתב כמויות על פי מקטעים'!E33</f>
        <v>1237500</v>
      </c>
    </row>
    <row r="34" spans="1:14" ht="15.75" customHeight="1" thickBot="1" x14ac:dyDescent="0.4">
      <c r="A34" s="342"/>
      <c r="B34" s="354"/>
      <c r="C34" s="350"/>
      <c r="D34" s="11" t="s">
        <v>19</v>
      </c>
      <c r="E34" s="38">
        <f>E33</f>
        <v>165</v>
      </c>
      <c r="F34" s="38"/>
      <c r="G34" s="38"/>
      <c r="H34" s="13"/>
      <c r="I34" s="362"/>
      <c r="J34" s="14">
        <f t="shared" si="11"/>
        <v>0</v>
      </c>
      <c r="K34" s="15">
        <f t="shared" si="12"/>
        <v>0</v>
      </c>
      <c r="L34" s="98"/>
      <c r="M34" s="33">
        <f>VLOOKUP(D34,'טבלאות עזר'!$A$18:$B$38,2,FALSE)*'כתב כמויות על פי מקטעים'!E34</f>
        <v>66000</v>
      </c>
      <c r="N34" s="150">
        <f>SUM(M27:M34)</f>
        <v>1467900</v>
      </c>
    </row>
    <row r="35" spans="1:14" ht="29.25" customHeight="1" x14ac:dyDescent="0.35">
      <c r="A35" s="340">
        <v>3</v>
      </c>
      <c r="B35" s="352" t="str">
        <f>'טבלאות עזר'!A5</f>
        <v>מקטע 2 F+G מפורט</v>
      </c>
      <c r="C35" s="346" t="s">
        <v>47</v>
      </c>
      <c r="D35" s="28" t="s">
        <v>14</v>
      </c>
      <c r="E35" s="35" t="str">
        <f>IF('טבלאות עזר'!B5=0,"",'טבלאות עזר'!B5)</f>
        <v/>
      </c>
      <c r="F35" s="29"/>
      <c r="G35" s="29"/>
      <c r="H35" s="30"/>
      <c r="I35" s="362"/>
      <c r="J35" s="30">
        <f t="shared" si="11"/>
        <v>0</v>
      </c>
      <c r="K35" s="31">
        <f>J35</f>
        <v>0</v>
      </c>
      <c r="L35" s="116"/>
      <c r="M35" s="37"/>
    </row>
    <row r="36" spans="1:14" ht="15" customHeight="1" x14ac:dyDescent="0.35">
      <c r="A36" s="341"/>
      <c r="B36" s="353"/>
      <c r="C36" s="347"/>
      <c r="D36" s="10" t="s">
        <v>21</v>
      </c>
      <c r="E36" s="5" t="str">
        <f>IF(E35="","",E35*2)</f>
        <v/>
      </c>
      <c r="F36" s="2"/>
      <c r="G36" s="2"/>
      <c r="H36" s="1"/>
      <c r="I36" s="362"/>
      <c r="J36" s="6">
        <f>H36*(1-I36)</f>
        <v>0</v>
      </c>
      <c r="K36" s="3">
        <f>J36</f>
        <v>0</v>
      </c>
      <c r="L36" s="97"/>
      <c r="M36" s="136"/>
    </row>
    <row r="37" spans="1:14" ht="16.5" customHeight="1" thickBot="1" x14ac:dyDescent="0.4">
      <c r="A37" s="341"/>
      <c r="B37" s="353"/>
      <c r="C37" s="348"/>
      <c r="D37" s="11" t="s">
        <v>46</v>
      </c>
      <c r="E37" s="38" t="str">
        <f>IF(E35="","",E38)</f>
        <v/>
      </c>
      <c r="F37" s="12"/>
      <c r="G37" s="12"/>
      <c r="H37" s="13"/>
      <c r="I37" s="362"/>
      <c r="J37" s="14"/>
      <c r="K37" s="15"/>
      <c r="L37" s="98"/>
      <c r="M37" s="33"/>
    </row>
    <row r="38" spans="1:14" ht="29" x14ac:dyDescent="0.35">
      <c r="A38" s="341"/>
      <c r="B38" s="353"/>
      <c r="C38" s="349" t="s">
        <v>48</v>
      </c>
      <c r="D38" s="25" t="s">
        <v>15</v>
      </c>
      <c r="E38" s="26">
        <f>'טבלאות עזר'!C5</f>
        <v>7</v>
      </c>
      <c r="F38" s="94"/>
      <c r="G38" s="94"/>
      <c r="H38" s="27"/>
      <c r="I38" s="362"/>
      <c r="J38" s="17">
        <f t="shared" ref="J38" si="13">H38*(1-I38)</f>
        <v>0</v>
      </c>
      <c r="K38" s="18">
        <f t="shared" ref="K38" si="14">J38*E38</f>
        <v>0</v>
      </c>
      <c r="L38" s="130"/>
      <c r="M38" s="137">
        <f>VLOOKUP(D38,'טבלאות עזר'!$A$18:$B$38,2,FALSE)*'כתב כמויות על פי מקטעים'!E38</f>
        <v>98000</v>
      </c>
    </row>
    <row r="39" spans="1:14" ht="15" customHeight="1" x14ac:dyDescent="0.35">
      <c r="A39" s="341"/>
      <c r="B39" s="353"/>
      <c r="C39" s="349"/>
      <c r="D39" s="10" t="s">
        <v>45</v>
      </c>
      <c r="E39" s="5">
        <f>E38*2</f>
        <v>14</v>
      </c>
      <c r="F39" s="2"/>
      <c r="G39" s="2"/>
      <c r="H39" s="1"/>
      <c r="I39" s="362"/>
      <c r="J39" s="6">
        <f>H39*(1-I39)</f>
        <v>0</v>
      </c>
      <c r="K39" s="3">
        <f>J39*E39</f>
        <v>0</v>
      </c>
      <c r="L39" s="97"/>
      <c r="M39" s="136">
        <f>VLOOKUP(D39,'טבלאות עזר'!$A$18:$B$38,2,FALSE)*'כתב כמויות על פי מקטעים'!E39</f>
        <v>24500</v>
      </c>
    </row>
    <row r="40" spans="1:14" ht="15.75" customHeight="1" thickBot="1" x14ac:dyDescent="0.4">
      <c r="A40" s="341"/>
      <c r="B40" s="353"/>
      <c r="C40" s="350"/>
      <c r="D40" s="10" t="s">
        <v>20</v>
      </c>
      <c r="E40" s="5">
        <f>E38*11</f>
        <v>77</v>
      </c>
      <c r="F40" s="2"/>
      <c r="G40" s="2"/>
      <c r="H40" s="1"/>
      <c r="I40" s="362"/>
      <c r="J40" s="6">
        <f>H40*(1-I40)</f>
        <v>0</v>
      </c>
      <c r="K40" s="3">
        <f>J40*E40</f>
        <v>0</v>
      </c>
      <c r="L40" s="97"/>
      <c r="M40" s="136">
        <f>VLOOKUP(D40,'טבלאות עזר'!$A$18:$B$38,2,FALSE)*'כתב כמויות על פי מקטעים'!E40</f>
        <v>69300</v>
      </c>
    </row>
    <row r="41" spans="1:14" ht="29" x14ac:dyDescent="0.35">
      <c r="A41" s="341"/>
      <c r="B41" s="353"/>
      <c r="C41" s="351" t="s">
        <v>49</v>
      </c>
      <c r="D41" s="34" t="s">
        <v>24</v>
      </c>
      <c r="E41" s="35">
        <f>'טבלאות עזר'!D5</f>
        <v>170</v>
      </c>
      <c r="F41" s="35"/>
      <c r="G41" s="35"/>
      <c r="H41" s="36"/>
      <c r="I41" s="362"/>
      <c r="J41" s="30">
        <f t="shared" ref="J41:J43" si="15">H41*(1-I41)</f>
        <v>0</v>
      </c>
      <c r="K41" s="31">
        <f t="shared" ref="K41:K42" si="16">J41*E41</f>
        <v>0</v>
      </c>
      <c r="L41" s="96"/>
      <c r="M41" s="37">
        <f>VLOOKUP(D41,'טבלאות עזר'!$A$18:$B$38,2,FALSE)*'כתב כמויות על פי מקטעים'!E41</f>
        <v>1275000</v>
      </c>
    </row>
    <row r="42" spans="1:14" ht="15.75" customHeight="1" thickBot="1" x14ac:dyDescent="0.4">
      <c r="A42" s="342"/>
      <c r="B42" s="354"/>
      <c r="C42" s="350"/>
      <c r="D42" s="11" t="s">
        <v>19</v>
      </c>
      <c r="E42" s="38">
        <f>E41</f>
        <v>170</v>
      </c>
      <c r="F42" s="38"/>
      <c r="G42" s="38"/>
      <c r="H42" s="13"/>
      <c r="I42" s="362"/>
      <c r="J42" s="14">
        <f t="shared" si="15"/>
        <v>0</v>
      </c>
      <c r="K42" s="15">
        <f t="shared" si="16"/>
        <v>0</v>
      </c>
      <c r="L42" s="98"/>
      <c r="M42" s="33">
        <f>VLOOKUP(D42,'טבלאות עזר'!$A$18:$B$38,2,FALSE)*'כתב כמויות על פי מקטעים'!E42</f>
        <v>68000</v>
      </c>
      <c r="N42" s="150">
        <f>SUM(M35:M42)</f>
        <v>1534800</v>
      </c>
    </row>
    <row r="43" spans="1:14" ht="29.25" customHeight="1" x14ac:dyDescent="0.35">
      <c r="A43" s="340">
        <v>4</v>
      </c>
      <c r="B43" s="343" t="str">
        <f>'טבלאות עזר'!A6</f>
        <v>מקטע 2 H מפורט</v>
      </c>
      <c r="C43" s="346" t="s">
        <v>47</v>
      </c>
      <c r="D43" s="28" t="s">
        <v>14</v>
      </c>
      <c r="E43" s="35" t="str">
        <f>IF('טבלאות עזר'!B6=0,"",'טבלאות עזר'!B6)</f>
        <v/>
      </c>
      <c r="F43" s="29"/>
      <c r="G43" s="29"/>
      <c r="H43" s="30"/>
      <c r="I43" s="362"/>
      <c r="J43" s="30">
        <f t="shared" si="15"/>
        <v>0</v>
      </c>
      <c r="K43" s="31">
        <f>J43</f>
        <v>0</v>
      </c>
      <c r="L43" s="116"/>
      <c r="M43" s="37"/>
    </row>
    <row r="44" spans="1:14" ht="15" customHeight="1" x14ac:dyDescent="0.35">
      <c r="A44" s="341"/>
      <c r="B44" s="344"/>
      <c r="C44" s="347"/>
      <c r="D44" s="10" t="s">
        <v>21</v>
      </c>
      <c r="E44" s="5" t="str">
        <f>IF(E43="","",E43*2)</f>
        <v/>
      </c>
      <c r="F44" s="2"/>
      <c r="G44" s="2"/>
      <c r="H44" s="1"/>
      <c r="I44" s="362"/>
      <c r="J44" s="6">
        <f>H44*(1-I44)</f>
        <v>0</v>
      </c>
      <c r="K44" s="3">
        <f>J44</f>
        <v>0</v>
      </c>
      <c r="L44" s="97"/>
      <c r="M44" s="136"/>
    </row>
    <row r="45" spans="1:14" ht="16.5" customHeight="1" thickBot="1" x14ac:dyDescent="0.4">
      <c r="A45" s="341"/>
      <c r="B45" s="344"/>
      <c r="C45" s="348"/>
      <c r="D45" s="11" t="s">
        <v>46</v>
      </c>
      <c r="E45" s="38" t="str">
        <f>IF(E43="","",E46)</f>
        <v/>
      </c>
      <c r="F45" s="12"/>
      <c r="G45" s="12"/>
      <c r="H45" s="13"/>
      <c r="I45" s="362"/>
      <c r="J45" s="14"/>
      <c r="K45" s="15"/>
      <c r="L45" s="98"/>
      <c r="M45" s="33"/>
    </row>
    <row r="46" spans="1:14" ht="29" x14ac:dyDescent="0.35">
      <c r="A46" s="341"/>
      <c r="B46" s="344"/>
      <c r="C46" s="349" t="s">
        <v>48</v>
      </c>
      <c r="D46" s="25" t="s">
        <v>15</v>
      </c>
      <c r="E46" s="26">
        <f>'טבלאות עזר'!C6</f>
        <v>2</v>
      </c>
      <c r="F46" s="94"/>
      <c r="G46" s="94"/>
      <c r="H46" s="27"/>
      <c r="I46" s="362"/>
      <c r="J46" s="17">
        <f t="shared" ref="J46" si="17">H46*(1-I46)</f>
        <v>0</v>
      </c>
      <c r="K46" s="18">
        <f t="shared" ref="K46" si="18">J46*E46</f>
        <v>0</v>
      </c>
      <c r="L46" s="130"/>
      <c r="M46" s="137">
        <f>VLOOKUP(D46,'טבלאות עזר'!$A$18:$B$38,2,FALSE)*'כתב כמויות על פי מקטעים'!E46</f>
        <v>28000</v>
      </c>
    </row>
    <row r="47" spans="1:14" ht="15" customHeight="1" x14ac:dyDescent="0.35">
      <c r="A47" s="341"/>
      <c r="B47" s="344"/>
      <c r="C47" s="349"/>
      <c r="D47" s="10" t="s">
        <v>45</v>
      </c>
      <c r="E47" s="5">
        <f>E46*2</f>
        <v>4</v>
      </c>
      <c r="F47" s="2"/>
      <c r="G47" s="2"/>
      <c r="H47" s="1"/>
      <c r="I47" s="362"/>
      <c r="J47" s="6">
        <f>H47*(1-I47)</f>
        <v>0</v>
      </c>
      <c r="K47" s="3">
        <f>J47*E47</f>
        <v>0</v>
      </c>
      <c r="L47" s="97"/>
      <c r="M47" s="136">
        <f>VLOOKUP(D47,'טבלאות עזר'!$A$18:$B$38,2,FALSE)*'כתב כמויות על פי מקטעים'!E47</f>
        <v>7000</v>
      </c>
    </row>
    <row r="48" spans="1:14" ht="15.75" customHeight="1" thickBot="1" x14ac:dyDescent="0.4">
      <c r="A48" s="341"/>
      <c r="B48" s="344"/>
      <c r="C48" s="350"/>
      <c r="D48" s="10" t="s">
        <v>20</v>
      </c>
      <c r="E48" s="5">
        <f>E46*11</f>
        <v>22</v>
      </c>
      <c r="F48" s="2"/>
      <c r="G48" s="2"/>
      <c r="H48" s="1"/>
      <c r="I48" s="362"/>
      <c r="J48" s="6">
        <f>H48*(1-I48)</f>
        <v>0</v>
      </c>
      <c r="K48" s="3">
        <f>J48*E48</f>
        <v>0</v>
      </c>
      <c r="L48" s="97"/>
      <c r="M48" s="136">
        <f>VLOOKUP(D48,'טבלאות עזר'!$A$18:$B$38,2,FALSE)*'כתב כמויות על פי מקטעים'!E48</f>
        <v>19800</v>
      </c>
    </row>
    <row r="49" spans="1:14" ht="29" x14ac:dyDescent="0.35">
      <c r="A49" s="341"/>
      <c r="B49" s="344"/>
      <c r="C49" s="351" t="s">
        <v>49</v>
      </c>
      <c r="D49" s="34" t="s">
        <v>24</v>
      </c>
      <c r="E49" s="35">
        <f>'טבלאות עזר'!D6</f>
        <v>77</v>
      </c>
      <c r="F49" s="35"/>
      <c r="G49" s="35"/>
      <c r="H49" s="36"/>
      <c r="I49" s="362"/>
      <c r="J49" s="30">
        <f t="shared" ref="J49:J51" si="19">H49*(1-I49)</f>
        <v>0</v>
      </c>
      <c r="K49" s="31">
        <f t="shared" ref="K49:K50" si="20">J49*E49</f>
        <v>0</v>
      </c>
      <c r="L49" s="96"/>
      <c r="M49" s="37">
        <f>VLOOKUP(D49,'טבלאות עזר'!$A$18:$B$38,2,FALSE)*'כתב כמויות על פי מקטעים'!E49</f>
        <v>577500</v>
      </c>
    </row>
    <row r="50" spans="1:14" ht="15.75" customHeight="1" thickBot="1" x14ac:dyDescent="0.4">
      <c r="A50" s="342"/>
      <c r="B50" s="345"/>
      <c r="C50" s="350"/>
      <c r="D50" s="11" t="s">
        <v>19</v>
      </c>
      <c r="E50" s="38">
        <f>E49</f>
        <v>77</v>
      </c>
      <c r="F50" s="38"/>
      <c r="G50" s="38"/>
      <c r="H50" s="13"/>
      <c r="I50" s="362"/>
      <c r="J50" s="14">
        <f t="shared" si="19"/>
        <v>0</v>
      </c>
      <c r="K50" s="15">
        <f t="shared" si="20"/>
        <v>0</v>
      </c>
      <c r="L50" s="98"/>
      <c r="M50" s="33">
        <f>VLOOKUP(D50,'טבלאות עזר'!$A$18:$B$38,2,FALSE)*'כתב כמויות על פי מקטעים'!E50</f>
        <v>30800</v>
      </c>
      <c r="N50" s="150">
        <f>SUM(M43:M50)</f>
        <v>663100</v>
      </c>
    </row>
    <row r="51" spans="1:14" ht="29.25" customHeight="1" x14ac:dyDescent="0.35">
      <c r="A51" s="340">
        <v>5</v>
      </c>
      <c r="B51" s="343" t="str">
        <f>'טבלאות עזר'!A7</f>
        <v>3א מפורט</v>
      </c>
      <c r="C51" s="346" t="s">
        <v>47</v>
      </c>
      <c r="D51" s="28" t="s">
        <v>14</v>
      </c>
      <c r="E51" s="35">
        <f>IF('טבלאות עזר'!B7=0,"",'טבלאות עזר'!B7)</f>
        <v>2</v>
      </c>
      <c r="F51" s="29"/>
      <c r="G51" s="29"/>
      <c r="H51" s="30"/>
      <c r="I51" s="362"/>
      <c r="J51" s="30">
        <f t="shared" si="19"/>
        <v>0</v>
      </c>
      <c r="K51" s="31">
        <f>J51</f>
        <v>0</v>
      </c>
      <c r="L51" s="116"/>
      <c r="M51" s="37">
        <f>VLOOKUP(D51,'טבלאות עזר'!$A$18:$B$38,2,FALSE)*'כתב כמויות על פי מקטעים'!E51</f>
        <v>165000</v>
      </c>
    </row>
    <row r="52" spans="1:14" ht="15" customHeight="1" x14ac:dyDescent="0.35">
      <c r="A52" s="341"/>
      <c r="B52" s="344"/>
      <c r="C52" s="347"/>
      <c r="D52" s="10" t="s">
        <v>21</v>
      </c>
      <c r="E52" s="5">
        <f>IF(E51="","",E51*2)</f>
        <v>4</v>
      </c>
      <c r="F52" s="2"/>
      <c r="G52" s="2"/>
      <c r="H52" s="1"/>
      <c r="I52" s="362"/>
      <c r="J52" s="6">
        <f>H52*(1-I52)</f>
        <v>0</v>
      </c>
      <c r="K52" s="3">
        <f>J52</f>
        <v>0</v>
      </c>
      <c r="L52" s="97"/>
      <c r="M52" s="136">
        <f>VLOOKUP(D52,'טבלאות עזר'!$A$18:$B$38,2,FALSE)*'כתב כמויות על פי מקטעים'!E52</f>
        <v>104000</v>
      </c>
    </row>
    <row r="53" spans="1:14" ht="16.5" customHeight="1" thickBot="1" x14ac:dyDescent="0.4">
      <c r="A53" s="341"/>
      <c r="B53" s="344"/>
      <c r="C53" s="348"/>
      <c r="D53" s="11" t="s">
        <v>46</v>
      </c>
      <c r="E53" s="38">
        <f>IF(E51="","",E54)</f>
        <v>3</v>
      </c>
      <c r="F53" s="12"/>
      <c r="G53" s="12"/>
      <c r="H53" s="13"/>
      <c r="I53" s="362"/>
      <c r="J53" s="14"/>
      <c r="K53" s="15"/>
      <c r="L53" s="98"/>
      <c r="M53" s="33">
        <f>VLOOKUP(D53,'טבלאות עזר'!$A$18:$B$38,2,FALSE)*'כתב כמויות על פי מקטעים'!E53</f>
        <v>5250</v>
      </c>
    </row>
    <row r="54" spans="1:14" ht="29" x14ac:dyDescent="0.35">
      <c r="A54" s="341"/>
      <c r="B54" s="344"/>
      <c r="C54" s="349" t="s">
        <v>48</v>
      </c>
      <c r="D54" s="25" t="s">
        <v>15</v>
      </c>
      <c r="E54" s="26">
        <f>'טבלאות עזר'!C7</f>
        <v>3</v>
      </c>
      <c r="F54" s="94"/>
      <c r="G54" s="94"/>
      <c r="H54" s="27"/>
      <c r="I54" s="362"/>
      <c r="J54" s="17">
        <f t="shared" ref="J54" si="21">H54*(1-I54)</f>
        <v>0</v>
      </c>
      <c r="K54" s="18">
        <f t="shared" ref="K54" si="22">J54*E54</f>
        <v>0</v>
      </c>
      <c r="L54" s="130"/>
      <c r="M54" s="137">
        <f>VLOOKUP(D54,'טבלאות עזר'!$A$18:$B$38,2,FALSE)*'כתב כמויות על פי מקטעים'!E54</f>
        <v>42000</v>
      </c>
    </row>
    <row r="55" spans="1:14" ht="15" customHeight="1" x14ac:dyDescent="0.35">
      <c r="A55" s="341"/>
      <c r="B55" s="344"/>
      <c r="C55" s="349"/>
      <c r="D55" s="10" t="s">
        <v>45</v>
      </c>
      <c r="E55" s="5">
        <f>E54*2</f>
        <v>6</v>
      </c>
      <c r="F55" s="2"/>
      <c r="G55" s="2"/>
      <c r="H55" s="1"/>
      <c r="I55" s="362"/>
      <c r="J55" s="6">
        <f>H55*(1-I55)</f>
        <v>0</v>
      </c>
      <c r="K55" s="3">
        <f>J55*E55</f>
        <v>0</v>
      </c>
      <c r="L55" s="97"/>
      <c r="M55" s="136">
        <f>VLOOKUP(D55,'טבלאות עזר'!$A$18:$B$38,2,FALSE)*'כתב כמויות על פי מקטעים'!E55</f>
        <v>10500</v>
      </c>
    </row>
    <row r="56" spans="1:14" ht="15.75" customHeight="1" thickBot="1" x14ac:dyDescent="0.4">
      <c r="A56" s="341"/>
      <c r="B56" s="344"/>
      <c r="C56" s="350"/>
      <c r="D56" s="10" t="s">
        <v>20</v>
      </c>
      <c r="E56" s="5">
        <f>E54*11</f>
        <v>33</v>
      </c>
      <c r="F56" s="2"/>
      <c r="G56" s="2"/>
      <c r="H56" s="1"/>
      <c r="I56" s="362"/>
      <c r="J56" s="6">
        <f>H56*(1-I56)</f>
        <v>0</v>
      </c>
      <c r="K56" s="3">
        <f>J56*E56</f>
        <v>0</v>
      </c>
      <c r="L56" s="97"/>
      <c r="M56" s="136">
        <f>VLOOKUP(D56,'טבלאות עזר'!$A$18:$B$38,2,FALSE)*'כתב כמויות על פי מקטעים'!E56</f>
        <v>29700</v>
      </c>
    </row>
    <row r="57" spans="1:14" ht="29" x14ac:dyDescent="0.35">
      <c r="A57" s="341"/>
      <c r="B57" s="344"/>
      <c r="C57" s="351" t="s">
        <v>49</v>
      </c>
      <c r="D57" s="34" t="s">
        <v>24</v>
      </c>
      <c r="E57" s="35">
        <f>'טבלאות עזר'!D7</f>
        <v>106</v>
      </c>
      <c r="F57" s="35"/>
      <c r="G57" s="35"/>
      <c r="H57" s="36"/>
      <c r="I57" s="362"/>
      <c r="J57" s="30">
        <f t="shared" ref="J57:J59" si="23">H57*(1-I57)</f>
        <v>0</v>
      </c>
      <c r="K57" s="31">
        <f t="shared" ref="K57:K58" si="24">J57*E57</f>
        <v>0</v>
      </c>
      <c r="L57" s="96"/>
      <c r="M57" s="37">
        <f>VLOOKUP(D57,'טבלאות עזר'!$A$18:$B$38,2,FALSE)*'כתב כמויות על פי מקטעים'!E57</f>
        <v>795000</v>
      </c>
    </row>
    <row r="58" spans="1:14" ht="15.75" customHeight="1" thickBot="1" x14ac:dyDescent="0.4">
      <c r="A58" s="342"/>
      <c r="B58" s="345"/>
      <c r="C58" s="350"/>
      <c r="D58" s="11" t="s">
        <v>19</v>
      </c>
      <c r="E58" s="38">
        <f>E57</f>
        <v>106</v>
      </c>
      <c r="F58" s="38"/>
      <c r="G58" s="38"/>
      <c r="H58" s="13"/>
      <c r="I58" s="362"/>
      <c r="J58" s="14">
        <f t="shared" si="23"/>
        <v>0</v>
      </c>
      <c r="K58" s="15">
        <f t="shared" si="24"/>
        <v>0</v>
      </c>
      <c r="L58" s="98"/>
      <c r="M58" s="33">
        <f>VLOOKUP(D58,'טבלאות עזר'!$A$18:$B$38,2,FALSE)*'כתב כמויות על פי מקטעים'!E58</f>
        <v>42400</v>
      </c>
      <c r="N58" s="150">
        <f>SUM(M51:M58)</f>
        <v>1193850</v>
      </c>
    </row>
    <row r="59" spans="1:14" ht="29.25" customHeight="1" x14ac:dyDescent="0.35">
      <c r="A59" s="340">
        <v>6</v>
      </c>
      <c r="B59" s="343" t="str">
        <f>'טבלאות עזר'!A8</f>
        <v>6 NB מפורט</v>
      </c>
      <c r="C59" s="346" t="s">
        <v>47</v>
      </c>
      <c r="D59" s="28" t="s">
        <v>14</v>
      </c>
      <c r="E59" s="35">
        <f>IF('טבלאות עזר'!B8=0,"",'טבלאות עזר'!B8)</f>
        <v>1</v>
      </c>
      <c r="F59" s="29"/>
      <c r="G59" s="29"/>
      <c r="H59" s="30"/>
      <c r="I59" s="362"/>
      <c r="J59" s="30">
        <f t="shared" si="23"/>
        <v>0</v>
      </c>
      <c r="K59" s="31">
        <f>J59</f>
        <v>0</v>
      </c>
      <c r="L59" s="116"/>
      <c r="M59" s="37">
        <f>VLOOKUP(D59,'טבלאות עזר'!$A$18:$B$38,2,FALSE)*'כתב כמויות על פי מקטעים'!E59</f>
        <v>82500</v>
      </c>
    </row>
    <row r="60" spans="1:14" ht="15" customHeight="1" x14ac:dyDescent="0.35">
      <c r="A60" s="341"/>
      <c r="B60" s="344"/>
      <c r="C60" s="347"/>
      <c r="D60" s="10" t="s">
        <v>21</v>
      </c>
      <c r="E60" s="5">
        <f>IF(E59="","",E59*2)</f>
        <v>2</v>
      </c>
      <c r="F60" s="2"/>
      <c r="G60" s="2"/>
      <c r="H60" s="1"/>
      <c r="I60" s="362"/>
      <c r="J60" s="6">
        <f>H60*(1-I60)</f>
        <v>0</v>
      </c>
      <c r="K60" s="3">
        <f>J60</f>
        <v>0</v>
      </c>
      <c r="L60" s="97"/>
      <c r="M60" s="136">
        <f>VLOOKUP(D60,'טבלאות עזר'!$A$18:$B$38,2,FALSE)*'כתב כמויות על פי מקטעים'!E60</f>
        <v>52000</v>
      </c>
    </row>
    <row r="61" spans="1:14" ht="16.5" customHeight="1" thickBot="1" x14ac:dyDescent="0.4">
      <c r="A61" s="341"/>
      <c r="B61" s="344"/>
      <c r="C61" s="348"/>
      <c r="D61" s="11" t="s">
        <v>46</v>
      </c>
      <c r="E61" s="38">
        <f>IF(E59="","",E62)</f>
        <v>5</v>
      </c>
      <c r="F61" s="12"/>
      <c r="G61" s="12"/>
      <c r="H61" s="13"/>
      <c r="I61" s="362"/>
      <c r="J61" s="14"/>
      <c r="K61" s="15"/>
      <c r="L61" s="98"/>
      <c r="M61" s="33">
        <f>VLOOKUP(D61,'טבלאות עזר'!$A$18:$B$38,2,FALSE)*'כתב כמויות על פי מקטעים'!E61</f>
        <v>8750</v>
      </c>
    </row>
    <row r="62" spans="1:14" ht="29" x14ac:dyDescent="0.35">
      <c r="A62" s="341"/>
      <c r="B62" s="344"/>
      <c r="C62" s="349" t="s">
        <v>48</v>
      </c>
      <c r="D62" s="25" t="s">
        <v>15</v>
      </c>
      <c r="E62" s="26">
        <f>'טבלאות עזר'!C8</f>
        <v>5</v>
      </c>
      <c r="F62" s="94"/>
      <c r="G62" s="94"/>
      <c r="H62" s="27"/>
      <c r="I62" s="362"/>
      <c r="J62" s="17">
        <f t="shared" ref="J62" si="25">H62*(1-I62)</f>
        <v>0</v>
      </c>
      <c r="K62" s="18">
        <f t="shared" ref="K62" si="26">J62*E62</f>
        <v>0</v>
      </c>
      <c r="L62" s="130"/>
      <c r="M62" s="137">
        <f>VLOOKUP(D62,'טבלאות עזר'!$A$18:$B$38,2,FALSE)*'כתב כמויות על פי מקטעים'!E62</f>
        <v>70000</v>
      </c>
    </row>
    <row r="63" spans="1:14" ht="15" customHeight="1" x14ac:dyDescent="0.35">
      <c r="A63" s="341"/>
      <c r="B63" s="344"/>
      <c r="C63" s="349"/>
      <c r="D63" s="10" t="s">
        <v>45</v>
      </c>
      <c r="E63" s="5">
        <f>E62*2</f>
        <v>10</v>
      </c>
      <c r="F63" s="2"/>
      <c r="G63" s="2"/>
      <c r="H63" s="1"/>
      <c r="I63" s="362"/>
      <c r="J63" s="6">
        <f>H63*(1-I63)</f>
        <v>0</v>
      </c>
      <c r="K63" s="3">
        <f>J63*E63</f>
        <v>0</v>
      </c>
      <c r="L63" s="97"/>
      <c r="M63" s="136">
        <f>VLOOKUP(D63,'טבלאות עזר'!$A$18:$B$38,2,FALSE)*'כתב כמויות על פי מקטעים'!E63</f>
        <v>17500</v>
      </c>
    </row>
    <row r="64" spans="1:14" ht="15.75" customHeight="1" thickBot="1" x14ac:dyDescent="0.4">
      <c r="A64" s="341"/>
      <c r="B64" s="344"/>
      <c r="C64" s="350"/>
      <c r="D64" s="10" t="s">
        <v>20</v>
      </c>
      <c r="E64" s="5">
        <f>E62*11</f>
        <v>55</v>
      </c>
      <c r="F64" s="2"/>
      <c r="G64" s="2"/>
      <c r="H64" s="1"/>
      <c r="I64" s="362"/>
      <c r="J64" s="6">
        <f>H64*(1-I64)</f>
        <v>0</v>
      </c>
      <c r="K64" s="3">
        <f>J64*E64</f>
        <v>0</v>
      </c>
      <c r="L64" s="97"/>
      <c r="M64" s="136">
        <f>VLOOKUP(D64,'טבלאות עזר'!$A$18:$B$38,2,FALSE)*'כתב כמויות על פי מקטעים'!E64</f>
        <v>49500</v>
      </c>
    </row>
    <row r="65" spans="1:14" ht="29" x14ac:dyDescent="0.35">
      <c r="A65" s="341"/>
      <c r="B65" s="344"/>
      <c r="C65" s="351" t="s">
        <v>49</v>
      </c>
      <c r="D65" s="34" t="s">
        <v>24</v>
      </c>
      <c r="E65" s="35">
        <f>'טבלאות עזר'!D8</f>
        <v>115</v>
      </c>
      <c r="F65" s="35"/>
      <c r="G65" s="35"/>
      <c r="H65" s="36"/>
      <c r="I65" s="362"/>
      <c r="J65" s="30">
        <f t="shared" ref="J65:J67" si="27">H65*(1-I65)</f>
        <v>0</v>
      </c>
      <c r="K65" s="31">
        <f t="shared" ref="K65:K66" si="28">J65*E65</f>
        <v>0</v>
      </c>
      <c r="L65" s="96"/>
      <c r="M65" s="37">
        <f>VLOOKUP(D65,'טבלאות עזר'!$A$18:$B$38,2,FALSE)*'כתב כמויות על פי מקטעים'!E65</f>
        <v>862500</v>
      </c>
    </row>
    <row r="66" spans="1:14" ht="15.75" customHeight="1" thickBot="1" x14ac:dyDescent="0.4">
      <c r="A66" s="342"/>
      <c r="B66" s="345"/>
      <c r="C66" s="350"/>
      <c r="D66" s="11" t="s">
        <v>19</v>
      </c>
      <c r="E66" s="38">
        <f>E65</f>
        <v>115</v>
      </c>
      <c r="F66" s="38"/>
      <c r="G66" s="38"/>
      <c r="H66" s="13"/>
      <c r="I66" s="362"/>
      <c r="J66" s="14">
        <f t="shared" si="27"/>
        <v>0</v>
      </c>
      <c r="K66" s="15">
        <f t="shared" si="28"/>
        <v>0</v>
      </c>
      <c r="L66" s="98"/>
      <c r="M66" s="33">
        <f>VLOOKUP(D66,'טבלאות עזר'!$A$18:$B$38,2,FALSE)*'כתב כמויות על פי מקטעים'!E66</f>
        <v>46000</v>
      </c>
      <c r="N66" s="150">
        <f>SUM(M59:M66)</f>
        <v>1188750</v>
      </c>
    </row>
    <row r="67" spans="1:14" ht="29.25" customHeight="1" x14ac:dyDescent="0.35">
      <c r="A67" s="340">
        <v>7</v>
      </c>
      <c r="B67" s="343" t="str">
        <f>'טבלאות עזר'!A9</f>
        <v>3ב מפורט</v>
      </c>
      <c r="C67" s="346" t="s">
        <v>47</v>
      </c>
      <c r="D67" s="28" t="s">
        <v>14</v>
      </c>
      <c r="E67" s="35" t="str">
        <f>IF('טבלאות עזר'!B9=0,"",'טבלאות עזר'!B9)</f>
        <v/>
      </c>
      <c r="F67" s="29"/>
      <c r="G67" s="29"/>
      <c r="H67" s="30"/>
      <c r="I67" s="362"/>
      <c r="J67" s="30">
        <f t="shared" si="27"/>
        <v>0</v>
      </c>
      <c r="K67" s="31">
        <f>J67</f>
        <v>0</v>
      </c>
      <c r="L67" s="116"/>
      <c r="M67" s="37"/>
    </row>
    <row r="68" spans="1:14" ht="15" customHeight="1" x14ac:dyDescent="0.35">
      <c r="A68" s="341"/>
      <c r="B68" s="344"/>
      <c r="C68" s="347"/>
      <c r="D68" s="10" t="s">
        <v>21</v>
      </c>
      <c r="E68" s="5" t="str">
        <f>IF(E67="","",E67*2)</f>
        <v/>
      </c>
      <c r="F68" s="2"/>
      <c r="G68" s="2"/>
      <c r="H68" s="1"/>
      <c r="I68" s="362"/>
      <c r="J68" s="6">
        <f>H68*(1-I68)</f>
        <v>0</v>
      </c>
      <c r="K68" s="3">
        <f>J68</f>
        <v>0</v>
      </c>
      <c r="L68" s="97"/>
      <c r="M68" s="136"/>
    </row>
    <row r="69" spans="1:14" ht="16.5" customHeight="1" thickBot="1" x14ac:dyDescent="0.4">
      <c r="A69" s="341"/>
      <c r="B69" s="344"/>
      <c r="C69" s="348"/>
      <c r="D69" s="11" t="s">
        <v>46</v>
      </c>
      <c r="E69" s="38" t="str">
        <f>IF(E67="","",E70)</f>
        <v/>
      </c>
      <c r="F69" s="12"/>
      <c r="G69" s="12"/>
      <c r="H69" s="13"/>
      <c r="I69" s="362"/>
      <c r="J69" s="14"/>
      <c r="K69" s="15"/>
      <c r="L69" s="98"/>
      <c r="M69" s="33"/>
    </row>
    <row r="70" spans="1:14" ht="29" x14ac:dyDescent="0.35">
      <c r="A70" s="341"/>
      <c r="B70" s="344"/>
      <c r="C70" s="349" t="s">
        <v>48</v>
      </c>
      <c r="D70" s="25" t="s">
        <v>15</v>
      </c>
      <c r="E70" s="26">
        <f>'טבלאות עזר'!C9</f>
        <v>4</v>
      </c>
      <c r="F70" s="94"/>
      <c r="G70" s="94"/>
      <c r="H70" s="27"/>
      <c r="I70" s="362"/>
      <c r="J70" s="17">
        <f t="shared" ref="J70" si="29">H70*(1-I70)</f>
        <v>0</v>
      </c>
      <c r="K70" s="18">
        <f t="shared" ref="K70" si="30">J70*E70</f>
        <v>0</v>
      </c>
      <c r="L70" s="130"/>
      <c r="M70" s="137">
        <f>VLOOKUP(D70,'טבלאות עזר'!$A$18:$B$38,2,FALSE)*'כתב כמויות על פי מקטעים'!E70</f>
        <v>56000</v>
      </c>
    </row>
    <row r="71" spans="1:14" ht="15" customHeight="1" x14ac:dyDescent="0.35">
      <c r="A71" s="341"/>
      <c r="B71" s="344"/>
      <c r="C71" s="349"/>
      <c r="D71" s="10" t="s">
        <v>45</v>
      </c>
      <c r="E71" s="5">
        <f>E70*2</f>
        <v>8</v>
      </c>
      <c r="F71" s="2"/>
      <c r="G71" s="2"/>
      <c r="H71" s="1"/>
      <c r="I71" s="362"/>
      <c r="J71" s="6">
        <f>H71*(1-I71)</f>
        <v>0</v>
      </c>
      <c r="K71" s="3">
        <f>J71*E71</f>
        <v>0</v>
      </c>
      <c r="L71" s="97"/>
      <c r="M71" s="136">
        <f>VLOOKUP(D71,'טבלאות עזר'!$A$18:$B$38,2,FALSE)*'כתב כמויות על פי מקטעים'!E71</f>
        <v>14000</v>
      </c>
    </row>
    <row r="72" spans="1:14" ht="15.75" customHeight="1" thickBot="1" x14ac:dyDescent="0.4">
      <c r="A72" s="341"/>
      <c r="B72" s="344"/>
      <c r="C72" s="350"/>
      <c r="D72" s="10" t="s">
        <v>20</v>
      </c>
      <c r="E72" s="5">
        <f>E70*11</f>
        <v>44</v>
      </c>
      <c r="F72" s="2"/>
      <c r="G72" s="2"/>
      <c r="H72" s="1"/>
      <c r="I72" s="362"/>
      <c r="J72" s="6">
        <f>H72*(1-I72)</f>
        <v>0</v>
      </c>
      <c r="K72" s="3">
        <f>J72*E72</f>
        <v>0</v>
      </c>
      <c r="L72" s="97"/>
      <c r="M72" s="136">
        <f>VLOOKUP(D72,'טבלאות עזר'!$A$18:$B$38,2,FALSE)*'כתב כמויות על פי מקטעים'!E72</f>
        <v>39600</v>
      </c>
    </row>
    <row r="73" spans="1:14" ht="29" x14ac:dyDescent="0.35">
      <c r="A73" s="341"/>
      <c r="B73" s="344"/>
      <c r="C73" s="351" t="s">
        <v>49</v>
      </c>
      <c r="D73" s="34" t="s">
        <v>24</v>
      </c>
      <c r="E73" s="35">
        <f>'טבלאות עזר'!D9</f>
        <v>107</v>
      </c>
      <c r="F73" s="35"/>
      <c r="G73" s="35"/>
      <c r="H73" s="36"/>
      <c r="I73" s="362"/>
      <c r="J73" s="30">
        <f t="shared" ref="J73:J83" si="31">H73*(1-I73)</f>
        <v>0</v>
      </c>
      <c r="K73" s="31">
        <f t="shared" ref="K73:K74" si="32">J73*E73</f>
        <v>0</v>
      </c>
      <c r="L73" s="96"/>
      <c r="M73" s="37">
        <f>VLOOKUP(D73,'טבלאות עזר'!$A$18:$B$38,2,FALSE)*'כתב כמויות על פי מקטעים'!E73</f>
        <v>802500</v>
      </c>
    </row>
    <row r="74" spans="1:14" ht="15.75" customHeight="1" thickBot="1" x14ac:dyDescent="0.4">
      <c r="A74" s="342"/>
      <c r="B74" s="345"/>
      <c r="C74" s="350"/>
      <c r="D74" s="11" t="s">
        <v>19</v>
      </c>
      <c r="E74" s="38">
        <f>E73</f>
        <v>107</v>
      </c>
      <c r="F74" s="38"/>
      <c r="G74" s="38"/>
      <c r="H74" s="13"/>
      <c r="I74" s="362"/>
      <c r="J74" s="14">
        <f t="shared" si="31"/>
        <v>0</v>
      </c>
      <c r="K74" s="15">
        <f t="shared" si="32"/>
        <v>0</v>
      </c>
      <c r="L74" s="98"/>
      <c r="M74" s="33">
        <f>VLOOKUP(D74,'טבלאות עזר'!$A$18:$B$38,2,FALSE)*'כתב כמויות על פי מקטעים'!E74</f>
        <v>42800</v>
      </c>
      <c r="N74" s="150">
        <f>SUM(M67:M74)</f>
        <v>954900</v>
      </c>
    </row>
    <row r="75" spans="1:14" ht="29.25" customHeight="1" x14ac:dyDescent="0.35">
      <c r="A75" s="340">
        <v>8</v>
      </c>
      <c r="B75" s="343" t="str">
        <f>'טבלאות עזר'!A10</f>
        <v>4ב מפורט</v>
      </c>
      <c r="C75" s="346" t="s">
        <v>47</v>
      </c>
      <c r="D75" s="28" t="s">
        <v>14</v>
      </c>
      <c r="E75" s="35" t="str">
        <f>IF('טבלאות עזר'!B10=0,"",'טבלאות עזר'!B10)</f>
        <v/>
      </c>
      <c r="F75" s="29"/>
      <c r="G75" s="29"/>
      <c r="H75" s="30"/>
      <c r="I75" s="362"/>
      <c r="J75" s="30">
        <f t="shared" si="31"/>
        <v>0</v>
      </c>
      <c r="K75" s="31">
        <f>J75</f>
        <v>0</v>
      </c>
      <c r="L75" s="116"/>
      <c r="M75" s="37"/>
    </row>
    <row r="76" spans="1:14" ht="15" customHeight="1" x14ac:dyDescent="0.35">
      <c r="A76" s="341"/>
      <c r="B76" s="344"/>
      <c r="C76" s="347"/>
      <c r="D76" s="10" t="s">
        <v>21</v>
      </c>
      <c r="E76" s="5" t="str">
        <f>IF(E75="","",E75*2)</f>
        <v/>
      </c>
      <c r="F76" s="2"/>
      <c r="G76" s="2"/>
      <c r="H76" s="1"/>
      <c r="I76" s="362"/>
      <c r="J76" s="6">
        <f>H76*(1-I76)</f>
        <v>0</v>
      </c>
      <c r="K76" s="3">
        <f>J76</f>
        <v>0</v>
      </c>
      <c r="L76" s="97"/>
      <c r="M76" s="136"/>
    </row>
    <row r="77" spans="1:14" ht="16.5" customHeight="1" thickBot="1" x14ac:dyDescent="0.4">
      <c r="A77" s="341"/>
      <c r="B77" s="344"/>
      <c r="C77" s="348"/>
      <c r="D77" s="11" t="s">
        <v>46</v>
      </c>
      <c r="E77" s="38" t="str">
        <f>IF(E75="","",E78)</f>
        <v/>
      </c>
      <c r="F77" s="12"/>
      <c r="G77" s="12"/>
      <c r="H77" s="13"/>
      <c r="I77" s="362"/>
      <c r="J77" s="14"/>
      <c r="K77" s="15"/>
      <c r="L77" s="98"/>
      <c r="M77" s="33"/>
    </row>
    <row r="78" spans="1:14" ht="29" x14ac:dyDescent="0.35">
      <c r="A78" s="341"/>
      <c r="B78" s="344"/>
      <c r="C78" s="349" t="s">
        <v>48</v>
      </c>
      <c r="D78" s="25" t="s">
        <v>15</v>
      </c>
      <c r="E78" s="26">
        <f>'טבלאות עזר'!C10</f>
        <v>8</v>
      </c>
      <c r="F78" s="94"/>
      <c r="G78" s="94"/>
      <c r="H78" s="27"/>
      <c r="I78" s="362"/>
      <c r="J78" s="17">
        <f t="shared" ref="J78" si="33">H78*(1-I78)</f>
        <v>0</v>
      </c>
      <c r="K78" s="18">
        <f t="shared" ref="K78" si="34">J78*E78</f>
        <v>0</v>
      </c>
      <c r="L78" s="130"/>
      <c r="M78" s="137">
        <f>VLOOKUP(D78,'טבלאות עזר'!$A$18:$B$38,2,FALSE)*'כתב כמויות על פי מקטעים'!E78</f>
        <v>112000</v>
      </c>
    </row>
    <row r="79" spans="1:14" ht="15" customHeight="1" x14ac:dyDescent="0.35">
      <c r="A79" s="341"/>
      <c r="B79" s="344"/>
      <c r="C79" s="349"/>
      <c r="D79" s="10" t="s">
        <v>45</v>
      </c>
      <c r="E79" s="5">
        <f>E78*2</f>
        <v>16</v>
      </c>
      <c r="F79" s="2"/>
      <c r="G79" s="2"/>
      <c r="H79" s="1"/>
      <c r="I79" s="362"/>
      <c r="J79" s="6">
        <f>H79*(1-I79)</f>
        <v>0</v>
      </c>
      <c r="K79" s="3">
        <f>J79*E79</f>
        <v>0</v>
      </c>
      <c r="L79" s="97"/>
      <c r="M79" s="136">
        <f>VLOOKUP(D79,'טבלאות עזר'!$A$18:$B$38,2,FALSE)*'כתב כמויות על פי מקטעים'!E79</f>
        <v>28000</v>
      </c>
    </row>
    <row r="80" spans="1:14" ht="15.75" customHeight="1" thickBot="1" x14ac:dyDescent="0.4">
      <c r="A80" s="341"/>
      <c r="B80" s="344"/>
      <c r="C80" s="350"/>
      <c r="D80" s="10" t="s">
        <v>20</v>
      </c>
      <c r="E80" s="5">
        <f>E78*11</f>
        <v>88</v>
      </c>
      <c r="F80" s="2"/>
      <c r="G80" s="2"/>
      <c r="H80" s="1"/>
      <c r="I80" s="362"/>
      <c r="J80" s="6">
        <f>H80*(1-I80)</f>
        <v>0</v>
      </c>
      <c r="K80" s="3">
        <f>J80*E80</f>
        <v>0</v>
      </c>
      <c r="L80" s="97"/>
      <c r="M80" s="136">
        <f>VLOOKUP(D80,'טבלאות עזר'!$A$18:$B$38,2,FALSE)*'כתב כמויות על פי מקטעים'!E80</f>
        <v>79200</v>
      </c>
    </row>
    <row r="81" spans="1:14" ht="29" x14ac:dyDescent="0.35">
      <c r="A81" s="341"/>
      <c r="B81" s="344"/>
      <c r="C81" s="351" t="s">
        <v>49</v>
      </c>
      <c r="D81" s="34" t="s">
        <v>24</v>
      </c>
      <c r="E81" s="35">
        <f>'טבלאות עזר'!D10</f>
        <v>170</v>
      </c>
      <c r="F81" s="35"/>
      <c r="G81" s="35"/>
      <c r="H81" s="36"/>
      <c r="I81" s="362"/>
      <c r="J81" s="30">
        <f t="shared" ref="J81:J82" si="35">H81*(1-I81)</f>
        <v>0</v>
      </c>
      <c r="K81" s="31">
        <f t="shared" ref="K81:K82" si="36">J81*E81</f>
        <v>0</v>
      </c>
      <c r="L81" s="96"/>
      <c r="M81" s="37">
        <f>VLOOKUP(D81,'טבלאות עזר'!$A$18:$B$38,2,FALSE)*'כתב כמויות על פי מקטעים'!E81</f>
        <v>1275000</v>
      </c>
    </row>
    <row r="82" spans="1:14" ht="15.75" customHeight="1" thickBot="1" x14ac:dyDescent="0.4">
      <c r="A82" s="342"/>
      <c r="B82" s="345"/>
      <c r="C82" s="350"/>
      <c r="D82" s="11" t="s">
        <v>19</v>
      </c>
      <c r="E82" s="38">
        <f>E81</f>
        <v>170</v>
      </c>
      <c r="F82" s="38"/>
      <c r="G82" s="38"/>
      <c r="H82" s="13"/>
      <c r="I82" s="362"/>
      <c r="J82" s="14">
        <f t="shared" si="35"/>
        <v>0</v>
      </c>
      <c r="K82" s="15">
        <f t="shared" si="36"/>
        <v>0</v>
      </c>
      <c r="L82" s="98"/>
      <c r="M82" s="33">
        <f>VLOOKUP(D82,'טבלאות עזר'!$A$18:$B$38,2,FALSE)*'כתב כמויות על פי מקטעים'!E82</f>
        <v>68000</v>
      </c>
      <c r="N82" s="150">
        <f>SUM(M75:M82)</f>
        <v>1562200</v>
      </c>
    </row>
    <row r="83" spans="1:14" ht="29.25" customHeight="1" x14ac:dyDescent="0.35">
      <c r="A83" s="340">
        <v>9</v>
      </c>
      <c r="B83" s="343" t="str">
        <f>'טבלאות עזר'!A11</f>
        <v>4א הערכה</v>
      </c>
      <c r="C83" s="346" t="s">
        <v>47</v>
      </c>
      <c r="D83" s="28" t="s">
        <v>14</v>
      </c>
      <c r="E83" s="35" t="str">
        <f>IF('טבלאות עזר'!B11=0,"",'טבלאות עזר'!B11)</f>
        <v/>
      </c>
      <c r="F83" s="29"/>
      <c r="G83" s="29"/>
      <c r="H83" s="30"/>
      <c r="I83" s="362"/>
      <c r="J83" s="30">
        <f t="shared" si="31"/>
        <v>0</v>
      </c>
      <c r="K83" s="31">
        <f>J83</f>
        <v>0</v>
      </c>
      <c r="L83" s="116"/>
      <c r="M83" s="37"/>
    </row>
    <row r="84" spans="1:14" ht="15" customHeight="1" x14ac:dyDescent="0.35">
      <c r="A84" s="341"/>
      <c r="B84" s="344"/>
      <c r="C84" s="347"/>
      <c r="D84" s="10" t="s">
        <v>21</v>
      </c>
      <c r="E84" s="5" t="str">
        <f>IF(E83="","",E83*2)</f>
        <v/>
      </c>
      <c r="F84" s="2"/>
      <c r="G84" s="2"/>
      <c r="H84" s="1"/>
      <c r="I84" s="362"/>
      <c r="J84" s="6">
        <f>H84*(1-I84)</f>
        <v>0</v>
      </c>
      <c r="K84" s="3">
        <f>J84</f>
        <v>0</v>
      </c>
      <c r="L84" s="97"/>
      <c r="M84" s="136"/>
    </row>
    <row r="85" spans="1:14" ht="16.5" customHeight="1" thickBot="1" x14ac:dyDescent="0.4">
      <c r="A85" s="341"/>
      <c r="B85" s="344"/>
      <c r="C85" s="348"/>
      <c r="D85" s="11" t="s">
        <v>46</v>
      </c>
      <c r="E85" s="38" t="str">
        <f>IF(E83="","",E86)</f>
        <v/>
      </c>
      <c r="F85" s="12"/>
      <c r="G85" s="12"/>
      <c r="H85" s="13"/>
      <c r="I85" s="362"/>
      <c r="J85" s="14"/>
      <c r="K85" s="15"/>
      <c r="L85" s="98"/>
      <c r="M85" s="33"/>
    </row>
    <row r="86" spans="1:14" ht="29" x14ac:dyDescent="0.35">
      <c r="A86" s="341"/>
      <c r="B86" s="344"/>
      <c r="C86" s="349" t="s">
        <v>48</v>
      </c>
      <c r="D86" s="25" t="s">
        <v>15</v>
      </c>
      <c r="E86" s="26">
        <f>'טבלאות עזר'!C11</f>
        <v>3</v>
      </c>
      <c r="F86" s="94"/>
      <c r="G86" s="94"/>
      <c r="H86" s="27"/>
      <c r="I86" s="362"/>
      <c r="J86" s="17">
        <f t="shared" ref="J86" si="37">H86*(1-I86)</f>
        <v>0</v>
      </c>
      <c r="K86" s="18">
        <f t="shared" ref="K86" si="38">J86*E86</f>
        <v>0</v>
      </c>
      <c r="L86" s="130"/>
      <c r="M86" s="137">
        <f>VLOOKUP(D86,'טבלאות עזר'!$A$18:$B$38,2,FALSE)*'כתב כמויות על פי מקטעים'!E86</f>
        <v>42000</v>
      </c>
    </row>
    <row r="87" spans="1:14" ht="15" customHeight="1" x14ac:dyDescent="0.35">
      <c r="A87" s="341"/>
      <c r="B87" s="344"/>
      <c r="C87" s="349"/>
      <c r="D87" s="10" t="s">
        <v>45</v>
      </c>
      <c r="E87" s="5">
        <f>E86*2</f>
        <v>6</v>
      </c>
      <c r="F87" s="2"/>
      <c r="G87" s="2"/>
      <c r="H87" s="1"/>
      <c r="I87" s="362"/>
      <c r="J87" s="6">
        <f>H87*(1-I87)</f>
        <v>0</v>
      </c>
      <c r="K87" s="3">
        <f>J87*E87</f>
        <v>0</v>
      </c>
      <c r="L87" s="97"/>
      <c r="M87" s="136">
        <f>VLOOKUP(D87,'טבלאות עזר'!$A$18:$B$38,2,FALSE)*'כתב כמויות על פי מקטעים'!E87</f>
        <v>10500</v>
      </c>
    </row>
    <row r="88" spans="1:14" ht="15.75" customHeight="1" thickBot="1" x14ac:dyDescent="0.4">
      <c r="A88" s="341"/>
      <c r="B88" s="344"/>
      <c r="C88" s="350"/>
      <c r="D88" s="10" t="s">
        <v>20</v>
      </c>
      <c r="E88" s="5">
        <f>E86*11</f>
        <v>33</v>
      </c>
      <c r="F88" s="2"/>
      <c r="G88" s="2"/>
      <c r="H88" s="1"/>
      <c r="I88" s="362"/>
      <c r="J88" s="6">
        <f>H88*(1-I88)</f>
        <v>0</v>
      </c>
      <c r="K88" s="3">
        <f>J88*E88</f>
        <v>0</v>
      </c>
      <c r="L88" s="97"/>
      <c r="M88" s="136">
        <f>VLOOKUP(D88,'טבלאות עזר'!$A$18:$B$38,2,FALSE)*'כתב כמויות על פי מקטעים'!E88</f>
        <v>29700</v>
      </c>
    </row>
    <row r="89" spans="1:14" ht="29" x14ac:dyDescent="0.35">
      <c r="A89" s="341"/>
      <c r="B89" s="344"/>
      <c r="C89" s="351" t="s">
        <v>49</v>
      </c>
      <c r="D89" s="34" t="s">
        <v>24</v>
      </c>
      <c r="E89" s="35">
        <f>'טבלאות עזר'!D11</f>
        <v>115</v>
      </c>
      <c r="F89" s="35"/>
      <c r="G89" s="35"/>
      <c r="H89" s="36"/>
      <c r="I89" s="362"/>
      <c r="J89" s="30">
        <f t="shared" ref="J89:J91" si="39">H89*(1-I89)</f>
        <v>0</v>
      </c>
      <c r="K89" s="31">
        <f t="shared" ref="K89:K90" si="40">J89*E89</f>
        <v>0</v>
      </c>
      <c r="L89" s="96"/>
      <c r="M89" s="37">
        <f>VLOOKUP(D89,'טבלאות עזר'!$A$18:$B$38,2,FALSE)*'כתב כמויות על פי מקטעים'!E89</f>
        <v>862500</v>
      </c>
    </row>
    <row r="90" spans="1:14" ht="15.75" customHeight="1" thickBot="1" x14ac:dyDescent="0.4">
      <c r="A90" s="342"/>
      <c r="B90" s="345"/>
      <c r="C90" s="350"/>
      <c r="D90" s="11" t="s">
        <v>19</v>
      </c>
      <c r="E90" s="38">
        <f>E89</f>
        <v>115</v>
      </c>
      <c r="F90" s="38"/>
      <c r="G90" s="38"/>
      <c r="H90" s="13"/>
      <c r="I90" s="362"/>
      <c r="J90" s="14">
        <f t="shared" si="39"/>
        <v>0</v>
      </c>
      <c r="K90" s="15">
        <f t="shared" si="40"/>
        <v>0</v>
      </c>
      <c r="L90" s="98"/>
      <c r="M90" s="33">
        <f>VLOOKUP(D90,'טבלאות עזר'!$A$18:$B$38,2,FALSE)*'כתב כמויות על פי מקטעים'!E90</f>
        <v>46000</v>
      </c>
      <c r="N90" s="150">
        <f>SUM(M83:M90)</f>
        <v>990700</v>
      </c>
    </row>
    <row r="91" spans="1:14" ht="29.25" customHeight="1" x14ac:dyDescent="0.35">
      <c r="A91" s="340">
        <v>10</v>
      </c>
      <c r="B91" s="343" t="str">
        <f>'טבלאות עזר'!A12</f>
        <v>6SB הערכה</v>
      </c>
      <c r="C91" s="346" t="s">
        <v>47</v>
      </c>
      <c r="D91" s="28" t="s">
        <v>14</v>
      </c>
      <c r="E91" s="35">
        <f>IF('טבלאות עזר'!B12=0,"",'טבלאות עזר'!B12)</f>
        <v>1</v>
      </c>
      <c r="F91" s="29"/>
      <c r="G91" s="29"/>
      <c r="H91" s="30"/>
      <c r="I91" s="362"/>
      <c r="J91" s="30">
        <f t="shared" si="39"/>
        <v>0</v>
      </c>
      <c r="K91" s="31">
        <f>J91</f>
        <v>0</v>
      </c>
      <c r="L91" s="116"/>
      <c r="M91" s="37">
        <f>VLOOKUP(D91,'טבלאות עזר'!$A$18:$B$38,2,FALSE)*'כתב כמויות על פי מקטעים'!E91</f>
        <v>82500</v>
      </c>
    </row>
    <row r="92" spans="1:14" ht="15" customHeight="1" x14ac:dyDescent="0.35">
      <c r="A92" s="341"/>
      <c r="B92" s="344"/>
      <c r="C92" s="347"/>
      <c r="D92" s="10" t="s">
        <v>21</v>
      </c>
      <c r="E92" s="5">
        <f>IF(E91="","",E91*2)</f>
        <v>2</v>
      </c>
      <c r="F92" s="2"/>
      <c r="G92" s="2"/>
      <c r="H92" s="1"/>
      <c r="I92" s="362"/>
      <c r="J92" s="6">
        <f>H92*(1-I92)</f>
        <v>0</v>
      </c>
      <c r="K92" s="3">
        <f>J92</f>
        <v>0</v>
      </c>
      <c r="L92" s="97"/>
      <c r="M92" s="136">
        <f>VLOOKUP(D92,'טבלאות עזר'!$A$18:$B$38,2,FALSE)*'כתב כמויות על פי מקטעים'!E92</f>
        <v>52000</v>
      </c>
    </row>
    <row r="93" spans="1:14" ht="16.5" customHeight="1" thickBot="1" x14ac:dyDescent="0.4">
      <c r="A93" s="341"/>
      <c r="B93" s="344"/>
      <c r="C93" s="348"/>
      <c r="D93" s="11" t="s">
        <v>46</v>
      </c>
      <c r="E93" s="38">
        <f>IF(E91="","",E94)</f>
        <v>4</v>
      </c>
      <c r="F93" s="12"/>
      <c r="G93" s="12"/>
      <c r="H93" s="13"/>
      <c r="I93" s="362"/>
      <c r="J93" s="14"/>
      <c r="K93" s="15"/>
      <c r="L93" s="98"/>
      <c r="M93" s="33">
        <f>VLOOKUP(D93,'טבלאות עזר'!$A$18:$B$38,2,FALSE)*'כתב כמויות על פי מקטעים'!E93</f>
        <v>7000</v>
      </c>
    </row>
    <row r="94" spans="1:14" ht="29" x14ac:dyDescent="0.35">
      <c r="A94" s="341"/>
      <c r="B94" s="344"/>
      <c r="C94" s="349" t="s">
        <v>48</v>
      </c>
      <c r="D94" s="25" t="s">
        <v>15</v>
      </c>
      <c r="E94" s="26">
        <f>'טבלאות עזר'!C12</f>
        <v>4</v>
      </c>
      <c r="F94" s="94"/>
      <c r="G94" s="94"/>
      <c r="H94" s="27"/>
      <c r="I94" s="362"/>
      <c r="J94" s="17">
        <f t="shared" ref="J94" si="41">H94*(1-I94)</f>
        <v>0</v>
      </c>
      <c r="K94" s="18">
        <f t="shared" ref="K94" si="42">J94*E94</f>
        <v>0</v>
      </c>
      <c r="L94" s="130"/>
      <c r="M94" s="137">
        <f>VLOOKUP(D94,'טבלאות עזר'!$A$18:$B$38,2,FALSE)*'כתב כמויות על פי מקטעים'!E94</f>
        <v>56000</v>
      </c>
    </row>
    <row r="95" spans="1:14" ht="15" customHeight="1" x14ac:dyDescent="0.35">
      <c r="A95" s="341"/>
      <c r="B95" s="344"/>
      <c r="C95" s="349"/>
      <c r="D95" s="10" t="s">
        <v>45</v>
      </c>
      <c r="E95" s="5">
        <f>E94*2</f>
        <v>8</v>
      </c>
      <c r="F95" s="2"/>
      <c r="G95" s="2"/>
      <c r="H95" s="1"/>
      <c r="I95" s="362"/>
      <c r="J95" s="6">
        <f>H95*(1-I95)</f>
        <v>0</v>
      </c>
      <c r="K95" s="3">
        <f>J95*E95</f>
        <v>0</v>
      </c>
      <c r="L95" s="97"/>
      <c r="M95" s="136">
        <f>VLOOKUP(D95,'טבלאות עזר'!$A$18:$B$38,2,FALSE)*'כתב כמויות על פי מקטעים'!E95</f>
        <v>14000</v>
      </c>
    </row>
    <row r="96" spans="1:14" ht="15.75" customHeight="1" thickBot="1" x14ac:dyDescent="0.4">
      <c r="A96" s="341"/>
      <c r="B96" s="344"/>
      <c r="C96" s="350"/>
      <c r="D96" s="10" t="s">
        <v>20</v>
      </c>
      <c r="E96" s="5">
        <f>E94*11</f>
        <v>44</v>
      </c>
      <c r="F96" s="2"/>
      <c r="G96" s="2"/>
      <c r="H96" s="1"/>
      <c r="I96" s="362"/>
      <c r="J96" s="6">
        <f>H96*(1-I96)</f>
        <v>0</v>
      </c>
      <c r="K96" s="3">
        <f>J96*E96</f>
        <v>0</v>
      </c>
      <c r="L96" s="97"/>
      <c r="M96" s="136">
        <f>VLOOKUP(D96,'טבלאות עזר'!$A$18:$B$38,2,FALSE)*'כתב כמויות על פי מקטעים'!E96</f>
        <v>39600</v>
      </c>
    </row>
    <row r="97" spans="1:14" ht="29" x14ac:dyDescent="0.35">
      <c r="A97" s="341"/>
      <c r="B97" s="344"/>
      <c r="C97" s="351" t="s">
        <v>49</v>
      </c>
      <c r="D97" s="34" t="s">
        <v>24</v>
      </c>
      <c r="E97" s="35">
        <f>'טבלאות עזר'!D12</f>
        <v>115</v>
      </c>
      <c r="F97" s="35"/>
      <c r="G97" s="35"/>
      <c r="H97" s="36"/>
      <c r="I97" s="362"/>
      <c r="J97" s="30">
        <f t="shared" ref="J97:J99" si="43">H97*(1-I97)</f>
        <v>0</v>
      </c>
      <c r="K97" s="31">
        <f t="shared" ref="K97:K98" si="44">J97*E97</f>
        <v>0</v>
      </c>
      <c r="L97" s="96"/>
      <c r="M97" s="37">
        <f>VLOOKUP(D97,'טבלאות עזר'!$A$18:$B$38,2,FALSE)*'כתב כמויות על פי מקטעים'!E97</f>
        <v>862500</v>
      </c>
    </row>
    <row r="98" spans="1:14" ht="15.75" customHeight="1" thickBot="1" x14ac:dyDescent="0.4">
      <c r="A98" s="342"/>
      <c r="B98" s="345"/>
      <c r="C98" s="350"/>
      <c r="D98" s="11" t="s">
        <v>19</v>
      </c>
      <c r="E98" s="38">
        <f>E97</f>
        <v>115</v>
      </c>
      <c r="F98" s="38"/>
      <c r="G98" s="38"/>
      <c r="H98" s="13"/>
      <c r="I98" s="362"/>
      <c r="J98" s="14">
        <f t="shared" si="43"/>
        <v>0</v>
      </c>
      <c r="K98" s="15">
        <f t="shared" si="44"/>
        <v>0</v>
      </c>
      <c r="L98" s="98"/>
      <c r="M98" s="33">
        <f>VLOOKUP(D98,'טבלאות עזר'!$A$18:$B$38,2,FALSE)*'כתב כמויות על פי מקטעים'!E98</f>
        <v>46000</v>
      </c>
      <c r="N98" s="150">
        <f>SUM(M91:M98)</f>
        <v>1159600</v>
      </c>
    </row>
    <row r="99" spans="1:14" ht="29.25" customHeight="1" x14ac:dyDescent="0.35">
      <c r="A99" s="340">
        <v>11</v>
      </c>
      <c r="B99" s="352" t="str">
        <f>'טבלאות עזר'!A13</f>
        <v>כביש 541 + 1.5 ק"מ כביש 20 זכייני </v>
      </c>
      <c r="C99" s="346" t="s">
        <v>47</v>
      </c>
      <c r="D99" s="28" t="s">
        <v>14</v>
      </c>
      <c r="E99" s="35" t="str">
        <f>IF('טבלאות עזר'!B13=0,"",'טבלאות עזר'!B13)</f>
        <v/>
      </c>
      <c r="F99" s="29"/>
      <c r="G99" s="29"/>
      <c r="H99" s="30"/>
      <c r="I99" s="362"/>
      <c r="J99" s="30">
        <f t="shared" si="43"/>
        <v>0</v>
      </c>
      <c r="K99" s="31">
        <f>J99</f>
        <v>0</v>
      </c>
      <c r="L99" s="116"/>
      <c r="M99" s="37"/>
    </row>
    <row r="100" spans="1:14" ht="15" customHeight="1" x14ac:dyDescent="0.35">
      <c r="A100" s="341"/>
      <c r="B100" s="353"/>
      <c r="C100" s="347"/>
      <c r="D100" s="10" t="s">
        <v>21</v>
      </c>
      <c r="E100" s="5" t="str">
        <f>IF(E99="","",E99*2)</f>
        <v/>
      </c>
      <c r="F100" s="2"/>
      <c r="G100" s="2"/>
      <c r="H100" s="1"/>
      <c r="I100" s="362"/>
      <c r="J100" s="6">
        <f>H100*(1-I100)</f>
        <v>0</v>
      </c>
      <c r="K100" s="3">
        <f>J100</f>
        <v>0</v>
      </c>
      <c r="L100" s="97"/>
      <c r="M100" s="136"/>
    </row>
    <row r="101" spans="1:14" ht="16.5" customHeight="1" thickBot="1" x14ac:dyDescent="0.4">
      <c r="A101" s="341"/>
      <c r="B101" s="353"/>
      <c r="C101" s="348"/>
      <c r="D101" s="11" t="s">
        <v>46</v>
      </c>
      <c r="E101" s="38" t="str">
        <f>IF(E99="","",E102)</f>
        <v/>
      </c>
      <c r="F101" s="12"/>
      <c r="G101" s="12"/>
      <c r="H101" s="13"/>
      <c r="I101" s="362"/>
      <c r="J101" s="14"/>
      <c r="K101" s="15"/>
      <c r="L101" s="98"/>
      <c r="M101" s="33"/>
    </row>
    <row r="102" spans="1:14" ht="29" x14ac:dyDescent="0.35">
      <c r="A102" s="341"/>
      <c r="B102" s="353"/>
      <c r="C102" s="349" t="s">
        <v>48</v>
      </c>
      <c r="D102" s="25" t="s">
        <v>15</v>
      </c>
      <c r="E102" s="26">
        <f>'טבלאות עזר'!C13</f>
        <v>3</v>
      </c>
      <c r="F102" s="94"/>
      <c r="G102" s="94"/>
      <c r="H102" s="27"/>
      <c r="I102" s="362"/>
      <c r="J102" s="17">
        <f t="shared" ref="J102" si="45">H102*(1-I102)</f>
        <v>0</v>
      </c>
      <c r="K102" s="18">
        <f t="shared" ref="K102" si="46">J102*E102</f>
        <v>0</v>
      </c>
      <c r="L102" s="130"/>
      <c r="M102" s="137">
        <f>VLOOKUP(D102,'טבלאות עזר'!$A$18:$B$38,2,FALSE)*'כתב כמויות על פי מקטעים'!E102</f>
        <v>42000</v>
      </c>
    </row>
    <row r="103" spans="1:14" ht="15" customHeight="1" x14ac:dyDescent="0.35">
      <c r="A103" s="341"/>
      <c r="B103" s="353"/>
      <c r="C103" s="349"/>
      <c r="D103" s="10" t="s">
        <v>45</v>
      </c>
      <c r="E103" s="5">
        <f>E102*2</f>
        <v>6</v>
      </c>
      <c r="F103" s="2"/>
      <c r="G103" s="2"/>
      <c r="H103" s="1"/>
      <c r="I103" s="362"/>
      <c r="J103" s="6">
        <f>H103*(1-I103)</f>
        <v>0</v>
      </c>
      <c r="K103" s="3">
        <f>J103*E103</f>
        <v>0</v>
      </c>
      <c r="L103" s="97"/>
      <c r="M103" s="136">
        <f>VLOOKUP(D103,'טבלאות עזר'!$A$18:$B$38,2,FALSE)*'כתב כמויות על פי מקטעים'!E103</f>
        <v>10500</v>
      </c>
    </row>
    <row r="104" spans="1:14" ht="15.75" customHeight="1" thickBot="1" x14ac:dyDescent="0.4">
      <c r="A104" s="341"/>
      <c r="B104" s="353"/>
      <c r="C104" s="350"/>
      <c r="D104" s="10" t="s">
        <v>20</v>
      </c>
      <c r="E104" s="5">
        <f>E102*11</f>
        <v>33</v>
      </c>
      <c r="F104" s="2"/>
      <c r="G104" s="2"/>
      <c r="H104" s="1"/>
      <c r="I104" s="362"/>
      <c r="J104" s="6">
        <f>H104*(1-I104)</f>
        <v>0</v>
      </c>
      <c r="K104" s="3">
        <f>J104*E104</f>
        <v>0</v>
      </c>
      <c r="L104" s="97"/>
      <c r="M104" s="136">
        <f>VLOOKUP(D104,'טבלאות עזר'!$A$18:$B$38,2,FALSE)*'כתב כמויות על פי מקטעים'!E104</f>
        <v>29700</v>
      </c>
    </row>
    <row r="105" spans="1:14" ht="29" x14ac:dyDescent="0.35">
      <c r="A105" s="341"/>
      <c r="B105" s="353"/>
      <c r="C105" s="351" t="s">
        <v>49</v>
      </c>
      <c r="D105" s="34" t="s">
        <v>24</v>
      </c>
      <c r="E105" s="35">
        <f>'טבלאות עזר'!D13</f>
        <v>60</v>
      </c>
      <c r="F105" s="35"/>
      <c r="G105" s="35"/>
      <c r="H105" s="36"/>
      <c r="I105" s="362"/>
      <c r="J105" s="30">
        <f t="shared" ref="J105:J106" si="47">H105*(1-I105)</f>
        <v>0</v>
      </c>
      <c r="K105" s="31">
        <f t="shared" ref="K105:K106" si="48">J105*E105</f>
        <v>0</v>
      </c>
      <c r="L105" s="96"/>
      <c r="M105" s="37">
        <f>VLOOKUP(D105,'טבלאות עזר'!$A$18:$B$38,2,FALSE)*'כתב כמויות על פי מקטעים'!E105</f>
        <v>450000</v>
      </c>
    </row>
    <row r="106" spans="1:14" ht="15.75" customHeight="1" thickBot="1" x14ac:dyDescent="0.4">
      <c r="A106" s="342"/>
      <c r="B106" s="354"/>
      <c r="C106" s="350"/>
      <c r="D106" s="11" t="s">
        <v>19</v>
      </c>
      <c r="E106" s="38">
        <f>E105</f>
        <v>60</v>
      </c>
      <c r="F106" s="38"/>
      <c r="G106" s="38"/>
      <c r="H106" s="13"/>
      <c r="I106" s="363"/>
      <c r="J106" s="14">
        <f t="shared" si="47"/>
        <v>0</v>
      </c>
      <c r="K106" s="15">
        <f t="shared" si="48"/>
        <v>0</v>
      </c>
      <c r="L106" s="98"/>
      <c r="M106" s="33">
        <f>VLOOKUP(D106,'טבלאות עזר'!$A$18:$B$38,2,FALSE)*'כתב כמויות על פי מקטעים'!E106</f>
        <v>24000</v>
      </c>
      <c r="N106" s="150">
        <f>SUM(M99:M106)</f>
        <v>556200</v>
      </c>
    </row>
    <row r="107" spans="1:14" ht="15" thickBot="1" x14ac:dyDescent="0.4"/>
    <row r="108" spans="1:14" ht="15" thickBot="1" x14ac:dyDescent="0.4">
      <c r="A108" s="355">
        <v>12</v>
      </c>
      <c r="B108" s="355" t="s">
        <v>75</v>
      </c>
      <c r="C108" s="100" t="s">
        <v>53</v>
      </c>
      <c r="D108" s="101" t="s">
        <v>1</v>
      </c>
      <c r="E108" s="102" t="s">
        <v>0</v>
      </c>
      <c r="F108" s="102" t="s">
        <v>28</v>
      </c>
      <c r="G108" s="102" t="s">
        <v>29</v>
      </c>
      <c r="H108" s="103" t="s">
        <v>6</v>
      </c>
      <c r="I108" s="104" t="s">
        <v>7</v>
      </c>
      <c r="J108" s="103" t="s">
        <v>8</v>
      </c>
      <c r="K108" s="103" t="s">
        <v>2</v>
      </c>
      <c r="L108" s="121" t="s">
        <v>3</v>
      </c>
      <c r="M108" s="138" t="s">
        <v>10</v>
      </c>
    </row>
    <row r="109" spans="1:14" ht="19" thickBot="1" x14ac:dyDescent="0.4">
      <c r="A109" s="356"/>
      <c r="B109" s="356"/>
      <c r="C109" s="161" t="s">
        <v>74</v>
      </c>
      <c r="D109" s="162" t="s">
        <v>73</v>
      </c>
      <c r="E109" s="163">
        <v>2</v>
      </c>
      <c r="F109" s="163"/>
      <c r="G109" s="163"/>
      <c r="H109" s="57"/>
      <c r="I109" s="392"/>
      <c r="J109" s="57">
        <f t="shared" ref="J109" si="49">H109*(1-I109)</f>
        <v>0</v>
      </c>
      <c r="K109" s="59">
        <f t="shared" ref="K109" si="50">J109*E109</f>
        <v>0</v>
      </c>
      <c r="L109" s="164"/>
      <c r="M109" s="139">
        <v>150000</v>
      </c>
    </row>
    <row r="110" spans="1:14" ht="15" customHeight="1" x14ac:dyDescent="0.35">
      <c r="A110" s="356"/>
      <c r="B110" s="356"/>
      <c r="C110" s="380" t="s">
        <v>50</v>
      </c>
      <c r="D110" s="25" t="s">
        <v>17</v>
      </c>
      <c r="E110" s="94">
        <v>2</v>
      </c>
      <c r="F110" s="94"/>
      <c r="G110" s="94"/>
      <c r="H110" s="27"/>
      <c r="I110" s="393"/>
      <c r="J110" s="17">
        <f>H110*(1-I110)</f>
        <v>0</v>
      </c>
      <c r="K110" s="18">
        <f>J110*E110</f>
        <v>0</v>
      </c>
      <c r="L110" s="114"/>
      <c r="M110" s="142">
        <f>VLOOKUP(D110,'טבלאות עזר'!$A$18:$B$38,2,FALSE)*'כתב כמויות על פי מקטעים'!E110</f>
        <v>700000</v>
      </c>
    </row>
    <row r="111" spans="1:14" ht="16.5" customHeight="1" x14ac:dyDescent="0.35">
      <c r="A111" s="356"/>
      <c r="B111" s="356"/>
      <c r="C111" s="380"/>
      <c r="D111" s="10" t="s">
        <v>22</v>
      </c>
      <c r="E111" s="2">
        <v>2</v>
      </c>
      <c r="F111" s="2"/>
      <c r="G111" s="2"/>
      <c r="H111" s="1"/>
      <c r="I111" s="393"/>
      <c r="J111" s="6">
        <f>H111*(1-I111)</f>
        <v>0</v>
      </c>
      <c r="K111" s="3">
        <f>J111*E111</f>
        <v>0</v>
      </c>
      <c r="L111" s="97"/>
      <c r="M111" s="143">
        <f>VLOOKUP(D111,'טבלאות עזר'!$A$18:$B$38,2,FALSE)*'כתב כמויות על פי מקטעים'!E111</f>
        <v>3500</v>
      </c>
    </row>
    <row r="112" spans="1:14" ht="15.75" customHeight="1" thickBot="1" x14ac:dyDescent="0.4">
      <c r="A112" s="356"/>
      <c r="B112" s="356"/>
      <c r="C112" s="380"/>
      <c r="D112" s="11" t="s">
        <v>18</v>
      </c>
      <c r="E112" s="12">
        <v>4</v>
      </c>
      <c r="F112" s="12"/>
      <c r="G112" s="12"/>
      <c r="H112" s="13"/>
      <c r="I112" s="393"/>
      <c r="J112" s="14">
        <f>H112*(1-I112)</f>
        <v>0</v>
      </c>
      <c r="K112" s="15">
        <f>J112*E112</f>
        <v>0</v>
      </c>
      <c r="L112" s="98"/>
      <c r="M112" s="141">
        <f>VLOOKUP(D112,'טבלאות עזר'!$A$18:$B$38,2,FALSE)*'כתב כמויות על פי מקטעים'!E112</f>
        <v>148000</v>
      </c>
    </row>
    <row r="113" spans="1:14" ht="15" customHeight="1" x14ac:dyDescent="0.35">
      <c r="A113" s="356"/>
      <c r="B113" s="356"/>
      <c r="C113" s="380"/>
      <c r="D113" s="25" t="s">
        <v>30</v>
      </c>
      <c r="E113" s="26">
        <v>2</v>
      </c>
      <c r="F113" s="26"/>
      <c r="G113" s="26"/>
      <c r="H113" s="27"/>
      <c r="I113" s="393"/>
      <c r="J113" s="17">
        <f>H113*(1-I113)</f>
        <v>0</v>
      </c>
      <c r="K113" s="18">
        <f>J113*E113</f>
        <v>0</v>
      </c>
      <c r="L113" s="114"/>
      <c r="M113" s="142">
        <f>VLOOKUP(D113,'טבלאות עזר'!$A$18:$B$38,2,FALSE)*'כתב כמויות על פי מקטעים'!E113</f>
        <v>660000</v>
      </c>
    </row>
    <row r="114" spans="1:14" ht="15.75" customHeight="1" thickBot="1" x14ac:dyDescent="0.4">
      <c r="A114" s="356"/>
      <c r="B114" s="356"/>
      <c r="C114" s="381"/>
      <c r="D114" s="11" t="s">
        <v>31</v>
      </c>
      <c r="E114" s="12">
        <v>2</v>
      </c>
      <c r="F114" s="12"/>
      <c r="G114" s="12"/>
      <c r="H114" s="13"/>
      <c r="I114" s="394"/>
      <c r="J114" s="14">
        <f t="shared" ref="J114" si="51">H114*(1-I114)</f>
        <v>0</v>
      </c>
      <c r="K114" s="15">
        <f t="shared" ref="K114" si="52">J114*E114</f>
        <v>0</v>
      </c>
      <c r="L114" s="98"/>
      <c r="M114" s="141">
        <f>VLOOKUP(D114,'טבלאות עזר'!$A$18:$B$38,2,FALSE)*'כתב כמויות על פי מקטעים'!E114</f>
        <v>330000</v>
      </c>
      <c r="N114" s="150"/>
    </row>
    <row r="115" spans="1:14" x14ac:dyDescent="0.35">
      <c r="A115" s="356"/>
      <c r="B115" s="356"/>
      <c r="C115" s="127"/>
      <c r="D115" s="127"/>
      <c r="E115" s="128"/>
      <c r="F115" s="128"/>
      <c r="G115" s="128"/>
      <c r="H115" s="127"/>
      <c r="I115" s="127"/>
      <c r="J115" s="127"/>
      <c r="K115" s="127"/>
      <c r="L115" s="129"/>
      <c r="M115" s="144"/>
    </row>
    <row r="116" spans="1:14" x14ac:dyDescent="0.35">
      <c r="A116" s="356"/>
      <c r="B116" s="356"/>
      <c r="C116" s="127"/>
      <c r="D116" s="165" t="s">
        <v>13</v>
      </c>
      <c r="E116" s="128"/>
      <c r="F116" s="128"/>
      <c r="G116" s="128"/>
      <c r="H116" s="127"/>
      <c r="I116" s="127"/>
      <c r="J116" s="127"/>
      <c r="K116" s="127"/>
      <c r="L116" s="129"/>
      <c r="M116" s="144"/>
    </row>
    <row r="117" spans="1:14" ht="15" thickBot="1" x14ac:dyDescent="0.4">
      <c r="A117" s="356"/>
      <c r="B117" s="356"/>
      <c r="C117" s="127"/>
      <c r="D117" s="127"/>
      <c r="E117" s="128"/>
      <c r="F117" s="128"/>
      <c r="G117" s="128"/>
      <c r="H117" s="127"/>
      <c r="I117" s="127"/>
      <c r="J117" s="127"/>
      <c r="K117" s="127"/>
      <c r="L117" s="129"/>
      <c r="M117" s="144"/>
    </row>
    <row r="118" spans="1:14" ht="15" thickBot="1" x14ac:dyDescent="0.4">
      <c r="A118" s="356"/>
      <c r="B118" s="356"/>
      <c r="C118" s="100" t="s">
        <v>53</v>
      </c>
      <c r="D118" s="101" t="s">
        <v>1</v>
      </c>
      <c r="E118" s="102" t="s">
        <v>0</v>
      </c>
      <c r="F118" s="102"/>
      <c r="G118" s="102"/>
      <c r="H118" s="103" t="s">
        <v>12</v>
      </c>
      <c r="I118" s="104" t="s">
        <v>7</v>
      </c>
      <c r="J118" s="103" t="s">
        <v>8</v>
      </c>
      <c r="K118" s="103" t="s">
        <v>2</v>
      </c>
      <c r="L118" s="121" t="s">
        <v>3</v>
      </c>
      <c r="M118" s="138" t="s">
        <v>10</v>
      </c>
    </row>
    <row r="119" spans="1:14" ht="14.25" customHeight="1" x14ac:dyDescent="0.35">
      <c r="A119" s="356"/>
      <c r="B119" s="356"/>
      <c r="C119" s="382"/>
      <c r="D119" s="34" t="s">
        <v>4</v>
      </c>
      <c r="E119" s="29">
        <v>1</v>
      </c>
      <c r="F119" s="29"/>
      <c r="G119" s="29"/>
      <c r="H119" s="30">
        <v>50000</v>
      </c>
      <c r="I119" s="395"/>
      <c r="J119" s="30">
        <f>H119*(1-I119)</f>
        <v>50000</v>
      </c>
      <c r="K119" s="31">
        <f>J119*E119</f>
        <v>50000</v>
      </c>
      <c r="L119" s="116"/>
      <c r="M119" s="140">
        <f>VLOOKUP(D119,'טבלאות עזר'!$A$18:$B$38,2,FALSE)*'כתב כמויות על פי מקטעים'!E119</f>
        <v>45000</v>
      </c>
    </row>
    <row r="120" spans="1:14" ht="15" customHeight="1" thickBot="1" x14ac:dyDescent="0.4">
      <c r="A120" s="357"/>
      <c r="B120" s="357"/>
      <c r="C120" s="381"/>
      <c r="D120" s="11" t="s">
        <v>5</v>
      </c>
      <c r="E120" s="12">
        <v>1</v>
      </c>
      <c r="F120" s="12"/>
      <c r="G120" s="12"/>
      <c r="H120" s="14">
        <v>350000</v>
      </c>
      <c r="I120" s="396"/>
      <c r="J120" s="14">
        <f t="shared" ref="J120" si="53">H120*(1-I120)</f>
        <v>350000</v>
      </c>
      <c r="K120" s="15">
        <f t="shared" ref="K120" si="54">J120*E120</f>
        <v>350000</v>
      </c>
      <c r="L120" s="118"/>
      <c r="M120" s="141">
        <f>VLOOKUP(D120,'טבלאות עזר'!$A$18:$B$38,2,FALSE)*'כתב כמויות על פי מקטעים'!E120/2</f>
        <v>310000</v>
      </c>
      <c r="N120" s="150">
        <f>SUM(M109:M120)</f>
        <v>2346500</v>
      </c>
    </row>
    <row r="122" spans="1:14" x14ac:dyDescent="0.35">
      <c r="D122" s="7" t="s">
        <v>76</v>
      </c>
    </row>
    <row r="123" spans="1:14" ht="15" thickBot="1" x14ac:dyDescent="0.4"/>
    <row r="124" spans="1:14" ht="15" thickBot="1" x14ac:dyDescent="0.4">
      <c r="C124" s="101" t="s">
        <v>53</v>
      </c>
      <c r="D124" s="101" t="s">
        <v>1</v>
      </c>
      <c r="E124" s="102" t="s">
        <v>0</v>
      </c>
      <c r="F124" s="102"/>
      <c r="G124" s="102"/>
      <c r="H124" s="103" t="s">
        <v>12</v>
      </c>
      <c r="I124" s="104" t="s">
        <v>7</v>
      </c>
      <c r="J124" s="103" t="s">
        <v>8</v>
      </c>
      <c r="K124" s="103" t="s">
        <v>2</v>
      </c>
      <c r="L124" s="121" t="s">
        <v>3</v>
      </c>
      <c r="M124" s="138" t="s">
        <v>10</v>
      </c>
    </row>
    <row r="125" spans="1:14" ht="29.25" customHeight="1" x14ac:dyDescent="0.35">
      <c r="A125" s="419"/>
      <c r="B125" s="416" t="s">
        <v>78</v>
      </c>
      <c r="C125" s="413"/>
      <c r="D125" s="75" t="s">
        <v>16</v>
      </c>
      <c r="E125" s="29">
        <v>2</v>
      </c>
      <c r="F125" s="29"/>
      <c r="G125" s="29"/>
      <c r="H125" s="30"/>
      <c r="I125" s="392"/>
      <c r="J125" s="30">
        <f t="shared" ref="J125" si="55">H125*(1-I125)</f>
        <v>0</v>
      </c>
      <c r="K125" s="31">
        <f t="shared" ref="K125" si="56">J125*E125</f>
        <v>0</v>
      </c>
      <c r="L125" s="29"/>
      <c r="M125" s="37">
        <f>VLOOKUP(D125,'טבלאות עזר'!$A$18:$B$38,2,FALSE)*'כתב כמויות על פי מקטעים'!E125</f>
        <v>24000</v>
      </c>
    </row>
    <row r="126" spans="1:14" ht="15.75" customHeight="1" x14ac:dyDescent="0.35">
      <c r="A126" s="420"/>
      <c r="B126" s="417"/>
      <c r="C126" s="414"/>
      <c r="D126" s="25" t="s">
        <v>77</v>
      </c>
      <c r="E126" s="2">
        <v>1</v>
      </c>
      <c r="F126" s="2"/>
      <c r="G126" s="2"/>
      <c r="H126" s="1"/>
      <c r="I126" s="393"/>
      <c r="J126" s="6">
        <f>H126*(1-I126)</f>
        <v>0</v>
      </c>
      <c r="K126" s="3">
        <f>J126*E126</f>
        <v>0</v>
      </c>
      <c r="L126" s="85"/>
      <c r="M126" s="136">
        <v>8000</v>
      </c>
    </row>
    <row r="127" spans="1:14" ht="29" x14ac:dyDescent="0.35">
      <c r="A127" s="420"/>
      <c r="B127" s="417"/>
      <c r="C127" s="414"/>
      <c r="D127" s="132" t="s">
        <v>24</v>
      </c>
      <c r="E127" s="5">
        <v>2</v>
      </c>
      <c r="F127" s="5"/>
      <c r="G127" s="5"/>
      <c r="H127" s="1"/>
      <c r="I127" s="393"/>
      <c r="J127" s="6">
        <f t="shared" ref="J127:J128" si="57">H127*(1-I127)</f>
        <v>0</v>
      </c>
      <c r="K127" s="3">
        <f t="shared" ref="K127:K128" si="58">J127*E127</f>
        <v>0</v>
      </c>
      <c r="L127" s="85"/>
      <c r="M127" s="136">
        <f>VLOOKUP(D127,'טבלאות עזר'!$A$18:$B$38,2,FALSE)*'כתב כמויות על פי מקטעים'!E127</f>
        <v>15000</v>
      </c>
    </row>
    <row r="128" spans="1:14" ht="15.75" customHeight="1" thickBot="1" x14ac:dyDescent="0.4">
      <c r="A128" s="421"/>
      <c r="B128" s="418"/>
      <c r="C128" s="415"/>
      <c r="D128" s="80" t="s">
        <v>19</v>
      </c>
      <c r="E128" s="38">
        <v>2</v>
      </c>
      <c r="F128" s="38"/>
      <c r="G128" s="38"/>
      <c r="H128" s="13"/>
      <c r="I128" s="394"/>
      <c r="J128" s="14">
        <f t="shared" si="57"/>
        <v>0</v>
      </c>
      <c r="K128" s="15">
        <f t="shared" si="58"/>
        <v>0</v>
      </c>
      <c r="L128" s="87"/>
      <c r="M128" s="33">
        <f>VLOOKUP(D128,'טבלאות עזר'!$A$18:$B$38,2,FALSE)*'כתב כמויות על פי מקטעים'!E128</f>
        <v>800</v>
      </c>
      <c r="N128" s="150">
        <f>SUM(M125:M128)</f>
        <v>47800</v>
      </c>
    </row>
    <row r="129" spans="1:14" ht="15.75" customHeight="1" x14ac:dyDescent="0.35">
      <c r="A129" s="169"/>
      <c r="B129" s="169"/>
      <c r="C129" s="166"/>
      <c r="D129" s="134"/>
      <c r="E129" s="151"/>
      <c r="F129" s="151"/>
      <c r="G129" s="151"/>
      <c r="H129" s="170"/>
      <c r="I129" s="171"/>
      <c r="J129" s="167"/>
      <c r="K129" s="168"/>
      <c r="L129" s="172"/>
      <c r="M129" s="168"/>
      <c r="N129" s="150"/>
    </row>
    <row r="130" spans="1:14" x14ac:dyDescent="0.35">
      <c r="D130" s="7" t="s">
        <v>68</v>
      </c>
    </row>
    <row r="131" spans="1:14" ht="15" thickBot="1" x14ac:dyDescent="0.4"/>
    <row r="132" spans="1:14" ht="15" thickBot="1" x14ac:dyDescent="0.4">
      <c r="C132" s="119" t="s">
        <v>53</v>
      </c>
      <c r="D132" s="119" t="s">
        <v>1</v>
      </c>
      <c r="E132" s="383" t="s">
        <v>32</v>
      </c>
      <c r="F132" s="384"/>
      <c r="G132" s="384"/>
      <c r="H132" s="385"/>
      <c r="I132" s="358" t="s">
        <v>33</v>
      </c>
      <c r="J132" s="359"/>
      <c r="K132" s="360"/>
      <c r="L132" s="120" t="s">
        <v>3</v>
      </c>
      <c r="M132" s="159" t="s">
        <v>10</v>
      </c>
    </row>
    <row r="133" spans="1:14" s="43" customFormat="1" ht="18.75" customHeight="1" x14ac:dyDescent="0.35">
      <c r="A133" s="406">
        <v>13</v>
      </c>
      <c r="B133" s="373"/>
      <c r="C133" s="376"/>
      <c r="D133" s="158" t="str">
        <f>CONCATENATE("תכנון פרטני, התקנה ואינטגרציית הרשת  -  ",B4)</f>
        <v>תכנון פרטני, התקנה ואינטגרציית הרשת  -  מנת"ם</v>
      </c>
      <c r="E133" s="397" t="s">
        <v>52</v>
      </c>
      <c r="F133" s="398"/>
      <c r="G133" s="398"/>
      <c r="H133" s="399"/>
      <c r="I133" s="364"/>
      <c r="J133" s="365"/>
      <c r="K133" s="366"/>
      <c r="L133" s="35"/>
      <c r="M133" s="37">
        <f>N22*$N$133</f>
        <v>248325.00000000003</v>
      </c>
      <c r="N133" s="160">
        <v>7.0000000000000007E-2</v>
      </c>
    </row>
    <row r="134" spans="1:14" s="43" customFormat="1" ht="18.75" customHeight="1" x14ac:dyDescent="0.35">
      <c r="A134" s="407"/>
      <c r="B134" s="374"/>
      <c r="C134" s="377"/>
      <c r="D134" s="173" t="str">
        <f>CONCATENATE("תכנון פרטני, התקנה ואינטגרציית הרשת  -  ",B27)</f>
        <v>תכנון פרטני, התקנה ואינטגרציית הרשת  -  מקטע 1  מפורט</v>
      </c>
      <c r="E134" s="400"/>
      <c r="F134" s="401"/>
      <c r="G134" s="401"/>
      <c r="H134" s="402"/>
      <c r="I134" s="367"/>
      <c r="J134" s="368"/>
      <c r="K134" s="369"/>
      <c r="L134" s="5"/>
      <c r="M134" s="136">
        <f>N34*$N$133</f>
        <v>102753.00000000001</v>
      </c>
    </row>
    <row r="135" spans="1:14" s="43" customFormat="1" ht="18.75" customHeight="1" x14ac:dyDescent="0.35">
      <c r="A135" s="407"/>
      <c r="B135" s="374"/>
      <c r="C135" s="377"/>
      <c r="D135" s="173" t="str">
        <f>CONCATENATE("תכנון פרטני, התקנה ואינטגרציית הרשת  -  ",B35)</f>
        <v>תכנון פרטני, התקנה ואינטגרציית הרשת  -  מקטע 2 F+G מפורט</v>
      </c>
      <c r="E135" s="400"/>
      <c r="F135" s="401"/>
      <c r="G135" s="401"/>
      <c r="H135" s="402"/>
      <c r="I135" s="367"/>
      <c r="J135" s="368"/>
      <c r="K135" s="369"/>
      <c r="L135" s="5"/>
      <c r="M135" s="136">
        <f>N42*$N$133</f>
        <v>107436.00000000001</v>
      </c>
    </row>
    <row r="136" spans="1:14" s="43" customFormat="1" ht="18.75" customHeight="1" x14ac:dyDescent="0.35">
      <c r="A136" s="407"/>
      <c r="B136" s="374"/>
      <c r="C136" s="377"/>
      <c r="D136" s="173" t="str">
        <f>CONCATENATE("תכנון פרטני, התקנה ואינטגרציית הרשת  -  ",B43)</f>
        <v>תכנון פרטני, התקנה ואינטגרציית הרשת  -  מקטע 2 H מפורט</v>
      </c>
      <c r="E136" s="400"/>
      <c r="F136" s="401"/>
      <c r="G136" s="401"/>
      <c r="H136" s="402"/>
      <c r="I136" s="367"/>
      <c r="J136" s="368"/>
      <c r="K136" s="369"/>
      <c r="L136" s="5"/>
      <c r="M136" s="136">
        <f>N50*$N$133</f>
        <v>46417.000000000007</v>
      </c>
    </row>
    <row r="137" spans="1:14" s="43" customFormat="1" ht="18.75" customHeight="1" x14ac:dyDescent="0.35">
      <c r="A137" s="407"/>
      <c r="B137" s="374"/>
      <c r="C137" s="377"/>
      <c r="D137" s="173" t="str">
        <f>CONCATENATE("תכנון פרטני, התקנה ואינטגרציית הרשת  -  ",B51)</f>
        <v>תכנון פרטני, התקנה ואינטגרציית הרשת  -  3א מפורט</v>
      </c>
      <c r="E137" s="400"/>
      <c r="F137" s="401"/>
      <c r="G137" s="401"/>
      <c r="H137" s="402"/>
      <c r="I137" s="367"/>
      <c r="J137" s="368"/>
      <c r="K137" s="369"/>
      <c r="L137" s="5"/>
      <c r="M137" s="136">
        <f>N58*$N$133</f>
        <v>83569.500000000015</v>
      </c>
    </row>
    <row r="138" spans="1:14" s="43" customFormat="1" ht="18.75" customHeight="1" x14ac:dyDescent="0.35">
      <c r="A138" s="407"/>
      <c r="B138" s="374"/>
      <c r="C138" s="377"/>
      <c r="D138" s="173" t="str">
        <f>CONCATENATE("תכנון פרטני, התקנה ואינטגרציית הרשת  -  ",B59)</f>
        <v>תכנון פרטני, התקנה ואינטגרציית הרשת  -  6 NB מפורט</v>
      </c>
      <c r="E138" s="400"/>
      <c r="F138" s="401"/>
      <c r="G138" s="401"/>
      <c r="H138" s="402"/>
      <c r="I138" s="367"/>
      <c r="J138" s="368"/>
      <c r="K138" s="369"/>
      <c r="L138" s="5"/>
      <c r="M138" s="136">
        <f>N66*$N$133</f>
        <v>83212.500000000015</v>
      </c>
    </row>
    <row r="139" spans="1:14" s="43" customFormat="1" ht="18.75" customHeight="1" x14ac:dyDescent="0.35">
      <c r="A139" s="407"/>
      <c r="B139" s="374"/>
      <c r="C139" s="377"/>
      <c r="D139" s="173" t="str">
        <f>CONCATENATE("תכנון פרטני, התקנה ואינטגרציית הרשת  -  ",B67)</f>
        <v>תכנון פרטני, התקנה ואינטגרציית הרשת  -  3ב מפורט</v>
      </c>
      <c r="E139" s="400"/>
      <c r="F139" s="401"/>
      <c r="G139" s="401"/>
      <c r="H139" s="402"/>
      <c r="I139" s="367"/>
      <c r="J139" s="368"/>
      <c r="K139" s="369"/>
      <c r="L139" s="5"/>
      <c r="M139" s="136">
        <f>N74*$N$133</f>
        <v>66843</v>
      </c>
    </row>
    <row r="140" spans="1:14" s="43" customFormat="1" ht="18.75" customHeight="1" x14ac:dyDescent="0.35">
      <c r="A140" s="407"/>
      <c r="B140" s="374"/>
      <c r="C140" s="377"/>
      <c r="D140" s="173" t="str">
        <f>CONCATENATE("תכנון פרטני, התקנה ואינטגרציית הרשת  -  ",B75)</f>
        <v>תכנון פרטני, התקנה ואינטגרציית הרשת  -  4ב מפורט</v>
      </c>
      <c r="E140" s="400"/>
      <c r="F140" s="401"/>
      <c r="G140" s="401"/>
      <c r="H140" s="402"/>
      <c r="I140" s="367"/>
      <c r="J140" s="368"/>
      <c r="K140" s="369"/>
      <c r="L140" s="5"/>
      <c r="M140" s="136">
        <f>N82*$N$133</f>
        <v>109354.00000000001</v>
      </c>
    </row>
    <row r="141" spans="1:14" s="43" customFormat="1" ht="18.75" customHeight="1" x14ac:dyDescent="0.35">
      <c r="A141" s="407"/>
      <c r="B141" s="374"/>
      <c r="C141" s="377"/>
      <c r="D141" s="173" t="str">
        <f>CONCATENATE("תכנון פרטני, התקנה ואינטגרציית הרשת  -  ",B83)</f>
        <v>תכנון פרטני, התקנה ואינטגרציית הרשת  -  4א הערכה</v>
      </c>
      <c r="E141" s="400"/>
      <c r="F141" s="401"/>
      <c r="G141" s="401"/>
      <c r="H141" s="402"/>
      <c r="I141" s="367"/>
      <c r="J141" s="368"/>
      <c r="K141" s="369"/>
      <c r="L141" s="5"/>
      <c r="M141" s="136">
        <f>N90*$N$133</f>
        <v>69349</v>
      </c>
    </row>
    <row r="142" spans="1:14" s="43" customFormat="1" ht="18.75" customHeight="1" x14ac:dyDescent="0.35">
      <c r="A142" s="407"/>
      <c r="B142" s="374"/>
      <c r="C142" s="377"/>
      <c r="D142" s="173" t="str">
        <f>CONCATENATE("תכנון פרטני, התקנה ואינטגרציית הרשת  -  ",B91)</f>
        <v>תכנון פרטני, התקנה ואינטגרציית הרשת  -  6SB הערכה</v>
      </c>
      <c r="E142" s="400"/>
      <c r="F142" s="401"/>
      <c r="G142" s="401"/>
      <c r="H142" s="402"/>
      <c r="I142" s="367"/>
      <c r="J142" s="368"/>
      <c r="K142" s="369"/>
      <c r="L142" s="5"/>
      <c r="M142" s="136">
        <f>N98*$N$133</f>
        <v>81172.000000000015</v>
      </c>
    </row>
    <row r="143" spans="1:14" s="43" customFormat="1" ht="18.75" customHeight="1" x14ac:dyDescent="0.35">
      <c r="A143" s="407"/>
      <c r="B143" s="374"/>
      <c r="C143" s="377"/>
      <c r="D143" s="173" t="str">
        <f>CONCATENATE("תכנון פרטני, התקנה ואינטגרציית הרשת  -  ",B99)</f>
        <v>תכנון פרטני, התקנה ואינטגרציית הרשת  -  כביש 541 + 1.5 ק"מ כביש 20 זכייני </v>
      </c>
      <c r="E143" s="400"/>
      <c r="F143" s="401"/>
      <c r="G143" s="401"/>
      <c r="H143" s="402"/>
      <c r="I143" s="367"/>
      <c r="J143" s="368"/>
      <c r="K143" s="369"/>
      <c r="L143" s="5"/>
      <c r="M143" s="136">
        <f>N106*$N$133</f>
        <v>38934.000000000007</v>
      </c>
    </row>
    <row r="144" spans="1:14" s="43" customFormat="1" ht="18.75" customHeight="1" x14ac:dyDescent="0.35">
      <c r="A144" s="407"/>
      <c r="B144" s="374"/>
      <c r="C144" s="377"/>
      <c r="D144" s="173" t="str">
        <f>CONCATENATE("תכנון פרטני, התקנה ואינטגרציית הרשת  -  ",B108)</f>
        <v>תכנון פרטני, התקנה ואינטגרציית הרשת  -  אתר ה-DR</v>
      </c>
      <c r="E144" s="400"/>
      <c r="F144" s="401"/>
      <c r="G144" s="401"/>
      <c r="H144" s="402"/>
      <c r="I144" s="367"/>
      <c r="J144" s="368"/>
      <c r="K144" s="369"/>
      <c r="L144" s="5"/>
      <c r="M144" s="136">
        <f>N120*$N$133</f>
        <v>164255.00000000003</v>
      </c>
    </row>
    <row r="145" spans="1:14" s="43" customFormat="1" ht="18.75" customHeight="1" thickBot="1" x14ac:dyDescent="0.4">
      <c r="A145" s="408"/>
      <c r="B145" s="375"/>
      <c r="C145" s="378"/>
      <c r="D145" s="174" t="str">
        <f>CONCATENATE("תכנון פרטני, התקנה ואינטגרציית הרשת  -  ",B125)</f>
        <v>תכנון פרטני, התקנה ואינטגרציית הרשת  -  סביבת אינטגרציה</v>
      </c>
      <c r="E145" s="403"/>
      <c r="F145" s="404"/>
      <c r="G145" s="404"/>
      <c r="H145" s="405"/>
      <c r="I145" s="370"/>
      <c r="J145" s="371"/>
      <c r="K145" s="372"/>
      <c r="L145" s="38"/>
      <c r="M145" s="33">
        <f>N128*$N$133</f>
        <v>3346.0000000000005</v>
      </c>
      <c r="N145" s="150">
        <f>SUM(M133:M143)</f>
        <v>1037365.0000000001</v>
      </c>
    </row>
    <row r="147" spans="1:14" x14ac:dyDescent="0.35">
      <c r="D147" s="7" t="s">
        <v>67</v>
      </c>
    </row>
    <row r="148" spans="1:14" ht="15" thickBot="1" x14ac:dyDescent="0.4"/>
    <row r="149" spans="1:14" x14ac:dyDescent="0.35">
      <c r="A149" s="406">
        <v>14</v>
      </c>
      <c r="B149" s="373"/>
      <c r="C149" s="155"/>
      <c r="D149" s="152" t="s">
        <v>1</v>
      </c>
      <c r="E149" s="409" t="s">
        <v>32</v>
      </c>
      <c r="F149" s="410"/>
      <c r="G149" s="410"/>
      <c r="H149" s="410"/>
      <c r="I149" s="411"/>
      <c r="J149" s="388" t="s">
        <v>69</v>
      </c>
      <c r="K149" s="389"/>
      <c r="L149" s="153" t="s">
        <v>3</v>
      </c>
      <c r="M149" s="154" t="s">
        <v>10</v>
      </c>
    </row>
    <row r="150" spans="1:14" s="43" customFormat="1" ht="18.75" customHeight="1" x14ac:dyDescent="0.35">
      <c r="A150" s="407"/>
      <c r="B150" s="374"/>
      <c r="C150" s="156"/>
      <c r="D150" s="44" t="s">
        <v>34</v>
      </c>
      <c r="E150" s="390" t="s">
        <v>35</v>
      </c>
      <c r="F150" s="390"/>
      <c r="G150" s="390"/>
      <c r="H150" s="390"/>
      <c r="I150" s="390"/>
      <c r="J150" s="391"/>
      <c r="K150" s="391"/>
      <c r="L150" s="5"/>
      <c r="M150" s="45">
        <f>0.07*SUM(N:N)</f>
        <v>1277581.5549000001</v>
      </c>
    </row>
    <row r="151" spans="1:14" x14ac:dyDescent="0.35">
      <c r="A151" s="407"/>
      <c r="B151" s="374"/>
      <c r="C151" s="156"/>
      <c r="D151" s="44" t="s">
        <v>70</v>
      </c>
      <c r="E151" s="390" t="s">
        <v>71</v>
      </c>
      <c r="F151" s="390"/>
      <c r="G151" s="390"/>
      <c r="H151" s="390"/>
      <c r="I151" s="390"/>
      <c r="J151" s="391"/>
      <c r="K151" s="391"/>
      <c r="L151" s="5"/>
      <c r="M151" s="45">
        <f>M150/2</f>
        <v>638790.77745000005</v>
      </c>
    </row>
    <row r="152" spans="1:14" ht="15" thickBot="1" x14ac:dyDescent="0.4">
      <c r="A152" s="408"/>
      <c r="B152" s="375"/>
      <c r="C152" s="157"/>
      <c r="D152" s="46" t="s">
        <v>72</v>
      </c>
      <c r="E152" s="412"/>
      <c r="F152" s="412"/>
      <c r="G152" s="412"/>
      <c r="H152" s="412"/>
      <c r="I152" s="412"/>
      <c r="J152" s="379"/>
      <c r="K152" s="379"/>
      <c r="L152" s="38"/>
      <c r="M152" s="47">
        <f>M150*5</f>
        <v>6387907.7745000003</v>
      </c>
    </row>
  </sheetData>
  <mergeCells count="84">
    <mergeCell ref="A108:A120"/>
    <mergeCell ref="B108:B120"/>
    <mergeCell ref="C110:C114"/>
    <mergeCell ref="C119:C120"/>
    <mergeCell ref="C125:C128"/>
    <mergeCell ref="B125:B128"/>
    <mergeCell ref="A125:A128"/>
    <mergeCell ref="A149:A152"/>
    <mergeCell ref="B149:B152"/>
    <mergeCell ref="E149:I149"/>
    <mergeCell ref="E152:I152"/>
    <mergeCell ref="A133:A145"/>
    <mergeCell ref="J152:K152"/>
    <mergeCell ref="C8:C12"/>
    <mergeCell ref="C17:C20"/>
    <mergeCell ref="E132:H132"/>
    <mergeCell ref="C30:C32"/>
    <mergeCell ref="C33:C34"/>
    <mergeCell ref="C21:C22"/>
    <mergeCell ref="J149:K149"/>
    <mergeCell ref="E150:I150"/>
    <mergeCell ref="J150:K150"/>
    <mergeCell ref="E151:I151"/>
    <mergeCell ref="J151:K151"/>
    <mergeCell ref="I125:I128"/>
    <mergeCell ref="I109:I114"/>
    <mergeCell ref="I119:I120"/>
    <mergeCell ref="E133:H145"/>
    <mergeCell ref="I132:K132"/>
    <mergeCell ref="I27:I106"/>
    <mergeCell ref="I133:K145"/>
    <mergeCell ref="B43:B50"/>
    <mergeCell ref="C43:C45"/>
    <mergeCell ref="C46:C48"/>
    <mergeCell ref="C49:C50"/>
    <mergeCell ref="B133:B145"/>
    <mergeCell ref="C133:C145"/>
    <mergeCell ref="A4:A22"/>
    <mergeCell ref="A27:A34"/>
    <mergeCell ref="A35:A42"/>
    <mergeCell ref="A43:A50"/>
    <mergeCell ref="B4:B22"/>
    <mergeCell ref="B35:B42"/>
    <mergeCell ref="C6:C7"/>
    <mergeCell ref="C35:C37"/>
    <mergeCell ref="C38:C40"/>
    <mergeCell ref="C41:C42"/>
    <mergeCell ref="B27:B34"/>
    <mergeCell ref="C27:C29"/>
    <mergeCell ref="A59:A66"/>
    <mergeCell ref="B59:B66"/>
    <mergeCell ref="C59:C61"/>
    <mergeCell ref="C62:C64"/>
    <mergeCell ref="C65:C66"/>
    <mergeCell ref="A51:A58"/>
    <mergeCell ref="B51:B58"/>
    <mergeCell ref="C51:C53"/>
    <mergeCell ref="C54:C56"/>
    <mergeCell ref="C57:C58"/>
    <mergeCell ref="A67:A74"/>
    <mergeCell ref="B67:B74"/>
    <mergeCell ref="C67:C69"/>
    <mergeCell ref="C70:C72"/>
    <mergeCell ref="C73:C74"/>
    <mergeCell ref="A91:A98"/>
    <mergeCell ref="B91:B98"/>
    <mergeCell ref="C91:C93"/>
    <mergeCell ref="C94:C96"/>
    <mergeCell ref="C97:C98"/>
    <mergeCell ref="A99:A106"/>
    <mergeCell ref="B99:B106"/>
    <mergeCell ref="C99:C101"/>
    <mergeCell ref="C102:C104"/>
    <mergeCell ref="C105:C106"/>
    <mergeCell ref="A83:A90"/>
    <mergeCell ref="B83:B90"/>
    <mergeCell ref="C83:C85"/>
    <mergeCell ref="C86:C88"/>
    <mergeCell ref="C89:C90"/>
    <mergeCell ref="A75:A82"/>
    <mergeCell ref="B75:B82"/>
    <mergeCell ref="C75:C77"/>
    <mergeCell ref="C78:C80"/>
    <mergeCell ref="C81:C8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F74C-D4DD-4986-B4DD-67EB4BCD2F41}">
  <dimension ref="A2:L43"/>
  <sheetViews>
    <sheetView rightToLeft="1" workbookViewId="0">
      <selection sqref="A1:XFD1048576"/>
    </sheetView>
  </sheetViews>
  <sheetFormatPr defaultRowHeight="14.5" x14ac:dyDescent="0.35"/>
  <cols>
    <col min="1" max="1" width="20" customWidth="1"/>
    <col min="2" max="2" width="69.26953125" customWidth="1"/>
    <col min="3" max="3" width="9" style="4"/>
    <col min="4" max="4" width="12.08984375" style="4" hidden="1" customWidth="1"/>
    <col min="5" max="5" width="15.08984375" style="4" hidden="1" customWidth="1"/>
    <col min="6" max="6" width="13.90625" customWidth="1"/>
    <col min="7" max="7" width="7" customWidth="1"/>
    <col min="8" max="8" width="13.08984375" customWidth="1"/>
    <col min="9" max="9" width="12.26953125" bestFit="1" customWidth="1"/>
    <col min="10" max="10" width="22.08984375" style="4" customWidth="1"/>
    <col min="11" max="11" width="13.26953125" style="4" bestFit="1" customWidth="1"/>
    <col min="12" max="12" width="13" bestFit="1" customWidth="1"/>
  </cols>
  <sheetData>
    <row r="2" spans="1:11" x14ac:dyDescent="0.35">
      <c r="A2" s="7"/>
      <c r="B2" s="7" t="s">
        <v>11</v>
      </c>
      <c r="J2" s="8"/>
    </row>
    <row r="3" spans="1:11" ht="15" thickBot="1" x14ac:dyDescent="0.4"/>
    <row r="4" spans="1:11" ht="15" thickBot="1" x14ac:dyDescent="0.4">
      <c r="A4" s="20"/>
      <c r="B4" s="20" t="s">
        <v>1</v>
      </c>
      <c r="C4" s="21" t="s">
        <v>0</v>
      </c>
      <c r="D4" s="21" t="s">
        <v>28</v>
      </c>
      <c r="E4" s="21" t="s">
        <v>29</v>
      </c>
      <c r="F4" s="22" t="s">
        <v>6</v>
      </c>
      <c r="G4" s="23" t="s">
        <v>7</v>
      </c>
      <c r="H4" s="22" t="s">
        <v>8</v>
      </c>
      <c r="I4" s="22" t="s">
        <v>2</v>
      </c>
      <c r="J4" s="21" t="s">
        <v>3</v>
      </c>
      <c r="K4" s="24" t="s">
        <v>10</v>
      </c>
    </row>
    <row r="5" spans="1:11" ht="29" x14ac:dyDescent="0.35">
      <c r="A5" s="346" t="s">
        <v>47</v>
      </c>
      <c r="B5" s="28" t="s">
        <v>14</v>
      </c>
      <c r="C5" s="29">
        <v>6</v>
      </c>
      <c r="D5" s="29"/>
      <c r="E5" s="29"/>
      <c r="F5" s="30"/>
      <c r="G5" s="91"/>
      <c r="H5" s="30">
        <f t="shared" ref="H5:H19" si="0">F5*(1-G5)</f>
        <v>0</v>
      </c>
      <c r="I5" s="31">
        <f t="shared" ref="I5:I19" si="1">H5*C5</f>
        <v>0</v>
      </c>
      <c r="J5" s="29"/>
      <c r="K5" s="32">
        <f>'טבלאות עזר'!B18*C5</f>
        <v>495000</v>
      </c>
    </row>
    <row r="6" spans="1:11" x14ac:dyDescent="0.35">
      <c r="A6" s="347"/>
      <c r="B6" s="10" t="s">
        <v>21</v>
      </c>
      <c r="C6" s="2">
        <f>2*(C5-2)</f>
        <v>8</v>
      </c>
      <c r="D6" s="2"/>
      <c r="E6" s="2"/>
      <c r="F6" s="1"/>
      <c r="G6" s="92"/>
      <c r="H6" s="6">
        <f>F6*(1-G6)</f>
        <v>0</v>
      </c>
      <c r="I6" s="3">
        <f>H6*C6</f>
        <v>0</v>
      </c>
      <c r="J6" s="85"/>
      <c r="K6" s="9">
        <f>'טבלאות עזר'!B19*C6</f>
        <v>208000</v>
      </c>
    </row>
    <row r="7" spans="1:11" x14ac:dyDescent="0.35">
      <c r="A7" s="422"/>
      <c r="B7" s="10" t="s">
        <v>46</v>
      </c>
      <c r="C7" s="2">
        <f>C8</f>
        <v>45</v>
      </c>
      <c r="D7" s="2"/>
      <c r="E7" s="2"/>
      <c r="F7" s="1"/>
      <c r="G7" s="92"/>
      <c r="H7" s="6"/>
      <c r="I7" s="3"/>
      <c r="J7" s="85"/>
      <c r="K7" s="9">
        <f>'טבלאות עזר'!B20*C7</f>
        <v>78750</v>
      </c>
    </row>
    <row r="8" spans="1:11" ht="29" x14ac:dyDescent="0.35">
      <c r="A8" s="423" t="s">
        <v>48</v>
      </c>
      <c r="B8" s="10" t="s">
        <v>15</v>
      </c>
      <c r="C8" s="2">
        <v>45</v>
      </c>
      <c r="D8" s="2"/>
      <c r="E8" s="2"/>
      <c r="F8" s="1"/>
      <c r="G8" s="92"/>
      <c r="H8" s="6">
        <f t="shared" si="0"/>
        <v>0</v>
      </c>
      <c r="I8" s="3">
        <f t="shared" si="1"/>
        <v>0</v>
      </c>
      <c r="J8" s="2"/>
      <c r="K8" s="9">
        <f>'טבלאות עזר'!B21*C8</f>
        <v>630000</v>
      </c>
    </row>
    <row r="9" spans="1:11" ht="29" x14ac:dyDescent="0.35">
      <c r="A9" s="349"/>
      <c r="B9" s="10" t="s">
        <v>16</v>
      </c>
      <c r="C9" s="2">
        <v>1</v>
      </c>
      <c r="D9" s="2"/>
      <c r="E9" s="2"/>
      <c r="F9" s="1"/>
      <c r="G9" s="92"/>
      <c r="H9" s="6">
        <f t="shared" si="0"/>
        <v>0</v>
      </c>
      <c r="I9" s="3">
        <f t="shared" si="1"/>
        <v>0</v>
      </c>
      <c r="J9" s="2"/>
      <c r="K9" s="9">
        <f>'טבלאות עזר'!B22*C9</f>
        <v>12000</v>
      </c>
    </row>
    <row r="10" spans="1:11" x14ac:dyDescent="0.35">
      <c r="A10" s="349"/>
      <c r="B10" s="10" t="s">
        <v>45</v>
      </c>
      <c r="C10" s="2">
        <f>C8*2</f>
        <v>90</v>
      </c>
      <c r="D10" s="2"/>
      <c r="E10" s="2"/>
      <c r="F10" s="1"/>
      <c r="G10" s="92"/>
      <c r="H10" s="6">
        <f>F10*(1-G10)</f>
        <v>0</v>
      </c>
      <c r="I10" s="3">
        <f>H10*C10</f>
        <v>0</v>
      </c>
      <c r="J10" s="85"/>
      <c r="K10" s="9">
        <f>'טבלאות עזר'!B23*C10</f>
        <v>157500</v>
      </c>
    </row>
    <row r="11" spans="1:11" ht="15" thickBot="1" x14ac:dyDescent="0.4">
      <c r="A11" s="350"/>
      <c r="B11" s="10" t="s">
        <v>20</v>
      </c>
      <c r="C11" s="2">
        <f>C8*11</f>
        <v>495</v>
      </c>
      <c r="D11" s="2"/>
      <c r="E11" s="2"/>
      <c r="F11" s="1"/>
      <c r="G11" s="92"/>
      <c r="H11" s="6">
        <f>F11*(1-G11)</f>
        <v>0</v>
      </c>
      <c r="I11" s="3">
        <f>H11*C11</f>
        <v>0</v>
      </c>
      <c r="J11" s="85"/>
      <c r="K11" s="9">
        <f>'טבלאות עזר'!B24*C11</f>
        <v>445500</v>
      </c>
    </row>
    <row r="12" spans="1:11" ht="29" x14ac:dyDescent="0.35">
      <c r="A12" s="351" t="s">
        <v>49</v>
      </c>
      <c r="B12" s="34" t="s">
        <v>24</v>
      </c>
      <c r="C12" s="35">
        <v>1200</v>
      </c>
      <c r="D12" s="35"/>
      <c r="E12" s="35"/>
      <c r="F12" s="36"/>
      <c r="G12" s="91"/>
      <c r="H12" s="30">
        <f t="shared" si="0"/>
        <v>0</v>
      </c>
      <c r="I12" s="31">
        <f t="shared" si="1"/>
        <v>0</v>
      </c>
      <c r="J12" s="86"/>
      <c r="K12" s="37">
        <f>'טבלאות עזר'!B25*C12</f>
        <v>9000000</v>
      </c>
    </row>
    <row r="13" spans="1:11" ht="29" x14ac:dyDescent="0.35">
      <c r="A13" s="349"/>
      <c r="B13" s="10" t="s">
        <v>23</v>
      </c>
      <c r="C13" s="5">
        <v>20</v>
      </c>
      <c r="D13" s="5"/>
      <c r="E13" s="5"/>
      <c r="F13" s="1"/>
      <c r="G13" s="92"/>
      <c r="H13" s="6">
        <f t="shared" si="0"/>
        <v>0</v>
      </c>
      <c r="I13" s="3">
        <f t="shared" si="1"/>
        <v>0</v>
      </c>
      <c r="J13" s="85"/>
      <c r="K13" s="9">
        <f>'טבלאות עזר'!B26*C13</f>
        <v>190000</v>
      </c>
    </row>
    <row r="14" spans="1:11" ht="15" thickBot="1" x14ac:dyDescent="0.4">
      <c r="A14" s="350"/>
      <c r="B14" s="11" t="s">
        <v>19</v>
      </c>
      <c r="C14" s="38">
        <f>C12</f>
        <v>1200</v>
      </c>
      <c r="D14" s="38"/>
      <c r="E14" s="38"/>
      <c r="F14" s="13"/>
      <c r="G14" s="93"/>
      <c r="H14" s="14">
        <f t="shared" si="0"/>
        <v>0</v>
      </c>
      <c r="I14" s="15">
        <f t="shared" si="1"/>
        <v>0</v>
      </c>
      <c r="J14" s="87"/>
      <c r="K14" s="16">
        <f>'טבלאות עזר'!B27*C14</f>
        <v>480000</v>
      </c>
    </row>
    <row r="15" spans="1:11" ht="18" customHeight="1" x14ac:dyDescent="0.35">
      <c r="A15" s="351" t="s">
        <v>50</v>
      </c>
      <c r="B15" s="34" t="s">
        <v>17</v>
      </c>
      <c r="C15" s="29">
        <v>4</v>
      </c>
      <c r="D15" s="29"/>
      <c r="E15" s="29"/>
      <c r="F15" s="36"/>
      <c r="G15" s="91"/>
      <c r="H15" s="30">
        <f>F15*(1-G15)</f>
        <v>0</v>
      </c>
      <c r="I15" s="31">
        <f>H15*C15</f>
        <v>0</v>
      </c>
      <c r="J15" s="86" t="s">
        <v>40</v>
      </c>
      <c r="K15" s="32">
        <f>'טבלאות עזר'!B28*C15</f>
        <v>1400000</v>
      </c>
    </row>
    <row r="16" spans="1:11" ht="18.75" customHeight="1" x14ac:dyDescent="0.35">
      <c r="A16" s="349"/>
      <c r="B16" s="10" t="s">
        <v>22</v>
      </c>
      <c r="C16" s="2">
        <v>4</v>
      </c>
      <c r="D16" s="2"/>
      <c r="E16" s="2"/>
      <c r="F16" s="1"/>
      <c r="G16" s="92"/>
      <c r="H16" s="6">
        <f>F16*(1-G16)</f>
        <v>0</v>
      </c>
      <c r="I16" s="3">
        <f>H16*C16</f>
        <v>0</v>
      </c>
      <c r="J16" s="85"/>
      <c r="K16" s="9">
        <f>'טבלאות עזר'!B29*C16</f>
        <v>7000</v>
      </c>
    </row>
    <row r="17" spans="1:12" ht="15" thickBot="1" x14ac:dyDescent="0.4">
      <c r="A17" s="349"/>
      <c r="B17" s="11" t="s">
        <v>18</v>
      </c>
      <c r="C17" s="12">
        <v>12</v>
      </c>
      <c r="D17" s="12"/>
      <c r="E17" s="12"/>
      <c r="F17" s="13"/>
      <c r="G17" s="93"/>
      <c r="H17" s="14">
        <f>F17*(1-G17)</f>
        <v>0</v>
      </c>
      <c r="I17" s="15">
        <f>H17*C17</f>
        <v>0</v>
      </c>
      <c r="J17" s="87" t="s">
        <v>41</v>
      </c>
      <c r="K17" s="33">
        <f>'טבלאות עזר'!B30*C17</f>
        <v>444000</v>
      </c>
    </row>
    <row r="18" spans="1:12" x14ac:dyDescent="0.35">
      <c r="A18" s="349"/>
      <c r="B18" s="25" t="s">
        <v>30</v>
      </c>
      <c r="C18" s="26">
        <v>4</v>
      </c>
      <c r="D18" s="26"/>
      <c r="E18" s="26"/>
      <c r="F18" s="27"/>
      <c r="G18" s="92"/>
      <c r="H18" s="17"/>
      <c r="I18" s="18"/>
      <c r="J18" s="95" t="s">
        <v>40</v>
      </c>
      <c r="K18" s="19">
        <f>'טבלאות עזר'!B31*C18</f>
        <v>1320000</v>
      </c>
    </row>
    <row r="19" spans="1:12" ht="15" thickBot="1" x14ac:dyDescent="0.4">
      <c r="A19" s="350"/>
      <c r="B19" s="11" t="s">
        <v>31</v>
      </c>
      <c r="C19" s="12">
        <v>4</v>
      </c>
      <c r="D19" s="12"/>
      <c r="E19" s="12"/>
      <c r="F19" s="13"/>
      <c r="G19" s="93"/>
      <c r="H19" s="14">
        <f t="shared" si="0"/>
        <v>0</v>
      </c>
      <c r="I19" s="15">
        <f t="shared" si="1"/>
        <v>0</v>
      </c>
      <c r="J19" s="87" t="s">
        <v>40</v>
      </c>
      <c r="K19" s="16">
        <f>'טבלאות עזר'!B32*C19</f>
        <v>660000</v>
      </c>
    </row>
    <row r="21" spans="1:12" x14ac:dyDescent="0.35">
      <c r="A21" s="7"/>
      <c r="B21" s="7" t="s">
        <v>13</v>
      </c>
    </row>
    <row r="22" spans="1:12" ht="15" thickBot="1" x14ac:dyDescent="0.4"/>
    <row r="23" spans="1:12" ht="15" thickBot="1" x14ac:dyDescent="0.4">
      <c r="A23" s="20"/>
      <c r="B23" s="20" t="s">
        <v>1</v>
      </c>
      <c r="C23" s="21" t="s">
        <v>0</v>
      </c>
      <c r="D23" s="21"/>
      <c r="E23" s="21"/>
      <c r="F23" s="22" t="s">
        <v>12</v>
      </c>
      <c r="G23" s="23" t="s">
        <v>7</v>
      </c>
      <c r="H23" s="22" t="s">
        <v>8</v>
      </c>
      <c r="I23" s="22" t="s">
        <v>2</v>
      </c>
      <c r="J23" s="21" t="s">
        <v>3</v>
      </c>
      <c r="K23" s="24" t="s">
        <v>10</v>
      </c>
    </row>
    <row r="24" spans="1:12" x14ac:dyDescent="0.35">
      <c r="A24" s="351" t="s">
        <v>50</v>
      </c>
      <c r="B24" s="34" t="s">
        <v>4</v>
      </c>
      <c r="C24" s="29">
        <v>1</v>
      </c>
      <c r="D24" s="29"/>
      <c r="E24" s="29"/>
      <c r="F24" s="30">
        <v>50000</v>
      </c>
      <c r="G24" s="48"/>
      <c r="H24" s="30">
        <f>F24*(1-G24)</f>
        <v>50000</v>
      </c>
      <c r="I24" s="31">
        <f>H24*C24</f>
        <v>50000</v>
      </c>
      <c r="J24" s="29"/>
      <c r="K24" s="39">
        <v>45000</v>
      </c>
    </row>
    <row r="25" spans="1:12" ht="15" thickBot="1" x14ac:dyDescent="0.4">
      <c r="A25" s="349"/>
      <c r="B25" s="50" t="s">
        <v>5</v>
      </c>
      <c r="C25" s="51">
        <v>1</v>
      </c>
      <c r="D25" s="51"/>
      <c r="E25" s="51"/>
      <c r="F25" s="52">
        <v>700000</v>
      </c>
      <c r="G25" s="49"/>
      <c r="H25" s="52">
        <f t="shared" ref="H25:H27" si="2">F25*(1-G25)</f>
        <v>700000</v>
      </c>
      <c r="I25" s="53">
        <f t="shared" ref="I25:I27" si="3">H25*C25</f>
        <v>700000</v>
      </c>
      <c r="J25" s="51"/>
      <c r="K25" s="54">
        <v>620000</v>
      </c>
    </row>
    <row r="26" spans="1:12" ht="15" thickBot="1" x14ac:dyDescent="0.4">
      <c r="A26" s="349"/>
      <c r="B26" s="55" t="s">
        <v>26</v>
      </c>
      <c r="C26" s="56">
        <v>1</v>
      </c>
      <c r="D26" s="56"/>
      <c r="E26" s="56"/>
      <c r="F26" s="57">
        <v>250000</v>
      </c>
      <c r="G26" s="58"/>
      <c r="H26" s="57">
        <f>F26*(1-G26)</f>
        <v>250000</v>
      </c>
      <c r="I26" s="59">
        <f>H26*C26</f>
        <v>250000</v>
      </c>
      <c r="J26" s="60" t="s">
        <v>25</v>
      </c>
      <c r="K26" s="61">
        <v>250000</v>
      </c>
    </row>
    <row r="27" spans="1:12" ht="15" thickBot="1" x14ac:dyDescent="0.4">
      <c r="A27" s="350"/>
      <c r="B27" s="62" t="s">
        <v>37</v>
      </c>
      <c r="C27" s="88">
        <v>5</v>
      </c>
      <c r="D27" s="63"/>
      <c r="E27" s="63"/>
      <c r="F27" s="64">
        <v>52000</v>
      </c>
      <c r="G27" s="49"/>
      <c r="H27" s="64">
        <f t="shared" si="2"/>
        <v>52000</v>
      </c>
      <c r="I27" s="65">
        <f t="shared" si="3"/>
        <v>260000</v>
      </c>
      <c r="J27" s="66" t="s">
        <v>9</v>
      </c>
      <c r="K27" s="67">
        <f>48000*C27</f>
        <v>240000</v>
      </c>
    </row>
    <row r="28" spans="1:12" x14ac:dyDescent="0.35">
      <c r="A28" s="84"/>
      <c r="B28" s="84" t="s">
        <v>39</v>
      </c>
      <c r="C28" s="73">
        <v>2</v>
      </c>
      <c r="D28" s="73"/>
      <c r="E28" s="73"/>
      <c r="F28" s="74">
        <v>10000</v>
      </c>
      <c r="G28" s="75"/>
      <c r="H28" s="76">
        <f>F28*(1-G28)</f>
        <v>10000</v>
      </c>
      <c r="I28" s="77">
        <f>H28*C28</f>
        <v>20000</v>
      </c>
      <c r="J28" s="42"/>
      <c r="K28" s="39">
        <v>18000</v>
      </c>
    </row>
    <row r="29" spans="1:12" ht="15" thickBot="1" x14ac:dyDescent="0.4">
      <c r="A29" s="78"/>
      <c r="B29" s="78" t="s">
        <v>38</v>
      </c>
      <c r="C29" s="40">
        <v>10</v>
      </c>
      <c r="D29" s="40"/>
      <c r="E29" s="40"/>
      <c r="F29" s="79">
        <v>2000</v>
      </c>
      <c r="G29" s="80"/>
      <c r="H29" s="81">
        <f>F29*(1-G29)</f>
        <v>2000</v>
      </c>
      <c r="I29" s="82">
        <f>H29*C29</f>
        <v>20000</v>
      </c>
      <c r="J29" s="41"/>
      <c r="K29" s="83">
        <v>18000</v>
      </c>
    </row>
    <row r="30" spans="1:12" ht="15" thickBot="1" x14ac:dyDescent="0.4">
      <c r="A30" s="68"/>
      <c r="B30" s="68" t="s">
        <v>36</v>
      </c>
      <c r="C30" s="69"/>
      <c r="D30" s="69"/>
      <c r="E30" s="69"/>
      <c r="F30" s="70"/>
      <c r="G30" s="70"/>
      <c r="H30" s="70"/>
      <c r="I30" s="71"/>
      <c r="J30" s="69"/>
      <c r="K30" s="72">
        <f>SUM(K5:K29)</f>
        <v>16718750</v>
      </c>
      <c r="L30" s="131"/>
    </row>
    <row r="31" spans="1:12" x14ac:dyDescent="0.35">
      <c r="L31" s="131"/>
    </row>
    <row r="32" spans="1:12" x14ac:dyDescent="0.35">
      <c r="A32" s="7"/>
      <c r="B32" s="7" t="s">
        <v>68</v>
      </c>
      <c r="L32" s="131"/>
    </row>
    <row r="33" spans="1:12" ht="15" thickBot="1" x14ac:dyDescent="0.4">
      <c r="L33" s="131"/>
    </row>
    <row r="34" spans="1:12" ht="15" thickBot="1" x14ac:dyDescent="0.4">
      <c r="A34" s="20"/>
      <c r="B34" s="20" t="s">
        <v>1</v>
      </c>
      <c r="C34" s="430" t="s">
        <v>32</v>
      </c>
      <c r="D34" s="431"/>
      <c r="E34" s="431"/>
      <c r="F34" s="431"/>
      <c r="G34" s="432"/>
      <c r="H34" s="433" t="s">
        <v>69</v>
      </c>
      <c r="I34" s="434"/>
      <c r="J34" s="21" t="s">
        <v>3</v>
      </c>
      <c r="K34" s="24" t="s">
        <v>10</v>
      </c>
      <c r="L34" s="131"/>
    </row>
    <row r="35" spans="1:12" s="43" customFormat="1" ht="15" thickBot="1" x14ac:dyDescent="0.4">
      <c r="A35" s="46"/>
      <c r="B35" s="46" t="s">
        <v>27</v>
      </c>
      <c r="C35" s="424" t="s">
        <v>42</v>
      </c>
      <c r="D35" s="425"/>
      <c r="E35" s="425"/>
      <c r="F35" s="426"/>
      <c r="G35" s="427"/>
      <c r="H35" s="428"/>
      <c r="I35" s="429"/>
      <c r="J35" s="38"/>
      <c r="K35" s="47">
        <f>0.07*K30</f>
        <v>1170312.5</v>
      </c>
      <c r="L35" s="131"/>
    </row>
    <row r="36" spans="1:12" x14ac:dyDescent="0.35">
      <c r="L36" s="131"/>
    </row>
    <row r="37" spans="1:12" x14ac:dyDescent="0.35">
      <c r="L37" s="131"/>
    </row>
    <row r="38" spans="1:12" x14ac:dyDescent="0.35">
      <c r="A38" s="7"/>
      <c r="B38" s="7" t="s">
        <v>67</v>
      </c>
      <c r="L38" s="131"/>
    </row>
    <row r="39" spans="1:12" ht="15" thickBot="1" x14ac:dyDescent="0.4">
      <c r="L39" s="131"/>
    </row>
    <row r="40" spans="1:12" x14ac:dyDescent="0.35">
      <c r="A40" s="155"/>
      <c r="B40" s="152" t="s">
        <v>1</v>
      </c>
      <c r="C40" s="409" t="s">
        <v>32</v>
      </c>
      <c r="D40" s="410"/>
      <c r="E40" s="410"/>
      <c r="F40" s="410"/>
      <c r="G40" s="411"/>
      <c r="H40" s="388" t="s">
        <v>69</v>
      </c>
      <c r="I40" s="389"/>
      <c r="J40" s="153" t="s">
        <v>3</v>
      </c>
      <c r="K40" s="154" t="s">
        <v>10</v>
      </c>
      <c r="L40" s="131"/>
    </row>
    <row r="41" spans="1:12" s="43" customFormat="1" x14ac:dyDescent="0.35">
      <c r="A41" s="156"/>
      <c r="B41" s="44" t="s">
        <v>34</v>
      </c>
      <c r="C41" s="390" t="s">
        <v>35</v>
      </c>
      <c r="D41" s="390"/>
      <c r="E41" s="390"/>
      <c r="F41" s="390"/>
      <c r="G41" s="390"/>
      <c r="H41" s="391"/>
      <c r="I41" s="391"/>
      <c r="J41" s="5"/>
      <c r="K41" s="45">
        <f>0.06*(K30+K35)</f>
        <v>1073343.75</v>
      </c>
      <c r="L41" s="131"/>
    </row>
    <row r="42" spans="1:12" s="43" customFormat="1" x14ac:dyDescent="0.35">
      <c r="A42" s="156"/>
      <c r="B42" s="44" t="s">
        <v>70</v>
      </c>
      <c r="C42" s="390" t="s">
        <v>71</v>
      </c>
      <c r="D42" s="390"/>
      <c r="E42" s="390"/>
      <c r="F42" s="390"/>
      <c r="G42" s="390"/>
      <c r="H42" s="391"/>
      <c r="I42" s="391"/>
      <c r="J42" s="5"/>
      <c r="K42" s="45">
        <f>K41/2</f>
        <v>536671.875</v>
      </c>
      <c r="L42" s="131"/>
    </row>
    <row r="43" spans="1:12" s="43" customFormat="1" ht="15" thickBot="1" x14ac:dyDescent="0.4">
      <c r="A43" s="157"/>
      <c r="B43" s="46" t="s">
        <v>72</v>
      </c>
      <c r="C43" s="412"/>
      <c r="D43" s="412"/>
      <c r="E43" s="412"/>
      <c r="F43" s="412"/>
      <c r="G43" s="412"/>
      <c r="H43" s="379"/>
      <c r="I43" s="379"/>
      <c r="J43" s="38"/>
      <c r="K43" s="47">
        <f>K41*5</f>
        <v>5366718.75</v>
      </c>
      <c r="L43" s="131"/>
    </row>
  </sheetData>
  <mergeCells count="17">
    <mergeCell ref="C34:G34"/>
    <mergeCell ref="H34:I34"/>
    <mergeCell ref="C40:G40"/>
    <mergeCell ref="H40:I40"/>
    <mergeCell ref="C41:G41"/>
    <mergeCell ref="H41:I41"/>
    <mergeCell ref="C42:G42"/>
    <mergeCell ref="H42:I42"/>
    <mergeCell ref="C43:G43"/>
    <mergeCell ref="H43:I43"/>
    <mergeCell ref="C35:F35"/>
    <mergeCell ref="G35:I35"/>
    <mergeCell ref="A24:A27"/>
    <mergeCell ref="A5:A7"/>
    <mergeCell ref="A8:A11"/>
    <mergeCell ref="A12:A14"/>
    <mergeCell ref="A15:A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6055D-FFFD-4C64-A0F2-03B9DBDA8531}">
  <dimension ref="A1:E37"/>
  <sheetViews>
    <sheetView rightToLeft="1" workbookViewId="0">
      <selection sqref="A1:XFD1048576"/>
    </sheetView>
  </sheetViews>
  <sheetFormatPr defaultRowHeight="14.5" x14ac:dyDescent="0.35"/>
  <cols>
    <col min="1" max="1" width="255.7265625" bestFit="1" customWidth="1"/>
    <col min="2" max="2" width="17.90625" bestFit="1" customWidth="1"/>
    <col min="3" max="3" width="11.7265625" bestFit="1" customWidth="1"/>
    <col min="4" max="4" width="15.26953125" bestFit="1" customWidth="1"/>
    <col min="5" max="5" width="12.6328125" bestFit="1" customWidth="1"/>
  </cols>
  <sheetData>
    <row r="1" spans="1:5" x14ac:dyDescent="0.35">
      <c r="A1" s="193" t="s">
        <v>1110</v>
      </c>
      <c r="B1" s="195" t="s">
        <v>847</v>
      </c>
    </row>
    <row r="3" spans="1:5" x14ac:dyDescent="0.35">
      <c r="A3" s="193" t="s">
        <v>831</v>
      </c>
      <c r="B3" t="s">
        <v>841</v>
      </c>
      <c r="C3" t="s">
        <v>833</v>
      </c>
      <c r="D3" t="s">
        <v>835</v>
      </c>
      <c r="E3" t="s">
        <v>834</v>
      </c>
    </row>
    <row r="4" spans="1:5" x14ac:dyDescent="0.35">
      <c r="A4" s="195" t="s">
        <v>235</v>
      </c>
      <c r="B4" s="194">
        <v>9</v>
      </c>
      <c r="C4" s="194">
        <v>35</v>
      </c>
      <c r="D4" s="194">
        <v>300</v>
      </c>
      <c r="E4" s="194">
        <v>10500</v>
      </c>
    </row>
    <row r="5" spans="1:5" x14ac:dyDescent="0.35">
      <c r="A5" s="195" t="s">
        <v>227</v>
      </c>
      <c r="B5" s="194">
        <v>9</v>
      </c>
      <c r="C5" s="194">
        <v>45</v>
      </c>
      <c r="D5" s="194">
        <v>2340</v>
      </c>
      <c r="E5" s="194">
        <v>105300</v>
      </c>
    </row>
    <row r="6" spans="1:5" x14ac:dyDescent="0.35">
      <c r="A6" s="195" t="s">
        <v>237</v>
      </c>
      <c r="B6" s="194">
        <v>9</v>
      </c>
      <c r="C6" s="194">
        <v>35</v>
      </c>
      <c r="D6" s="194">
        <v>650</v>
      </c>
      <c r="E6" s="194">
        <v>22750</v>
      </c>
    </row>
    <row r="7" spans="1:5" x14ac:dyDescent="0.35">
      <c r="A7" s="195" t="s">
        <v>192</v>
      </c>
      <c r="B7" s="194">
        <v>9</v>
      </c>
      <c r="C7" s="194">
        <v>225</v>
      </c>
      <c r="D7" s="194">
        <v>460</v>
      </c>
      <c r="E7" s="194">
        <v>103500</v>
      </c>
    </row>
    <row r="8" spans="1:5" x14ac:dyDescent="0.35">
      <c r="A8" s="195" t="s">
        <v>190</v>
      </c>
      <c r="B8" s="194">
        <v>9</v>
      </c>
      <c r="C8" s="194">
        <v>5850</v>
      </c>
      <c r="D8" s="194">
        <v>325</v>
      </c>
      <c r="E8" s="194">
        <v>1901250</v>
      </c>
    </row>
    <row r="9" spans="1:5" x14ac:dyDescent="0.35">
      <c r="A9" s="195" t="s">
        <v>180</v>
      </c>
      <c r="B9" s="194">
        <v>9</v>
      </c>
      <c r="C9" s="194">
        <v>2250</v>
      </c>
      <c r="D9" s="194">
        <v>56</v>
      </c>
      <c r="E9" s="194">
        <v>126000</v>
      </c>
    </row>
    <row r="10" spans="1:5" x14ac:dyDescent="0.35">
      <c r="A10" s="195" t="s">
        <v>177</v>
      </c>
      <c r="B10" s="194">
        <v>9</v>
      </c>
      <c r="C10" s="194">
        <v>7650</v>
      </c>
      <c r="D10" s="194">
        <v>37</v>
      </c>
      <c r="E10" s="194">
        <v>283050</v>
      </c>
    </row>
    <row r="11" spans="1:5" x14ac:dyDescent="0.35">
      <c r="A11" s="195" t="s">
        <v>184</v>
      </c>
      <c r="B11" s="194">
        <v>9</v>
      </c>
      <c r="C11" s="194">
        <v>2250</v>
      </c>
      <c r="D11" s="194">
        <v>71</v>
      </c>
      <c r="E11" s="194">
        <v>159750</v>
      </c>
    </row>
    <row r="12" spans="1:5" x14ac:dyDescent="0.35">
      <c r="A12" s="195" t="s">
        <v>301</v>
      </c>
      <c r="B12" s="194">
        <v>7</v>
      </c>
      <c r="C12" s="194">
        <v>16400</v>
      </c>
      <c r="D12" s="194">
        <v>72</v>
      </c>
      <c r="E12" s="194">
        <v>1180800</v>
      </c>
    </row>
    <row r="13" spans="1:5" x14ac:dyDescent="0.35">
      <c r="A13" s="195" t="s">
        <v>219</v>
      </c>
      <c r="B13" s="194">
        <v>9</v>
      </c>
      <c r="C13" s="194">
        <v>13620</v>
      </c>
      <c r="D13" s="194">
        <v>91</v>
      </c>
      <c r="E13" s="194">
        <v>1239420</v>
      </c>
    </row>
    <row r="14" spans="1:5" x14ac:dyDescent="0.35">
      <c r="A14" s="195" t="s">
        <v>216</v>
      </c>
      <c r="B14" s="194">
        <v>10</v>
      </c>
      <c r="C14" s="194">
        <v>14530</v>
      </c>
      <c r="D14" s="194">
        <v>49.5</v>
      </c>
      <c r="E14" s="194">
        <v>744160</v>
      </c>
    </row>
    <row r="15" spans="1:5" x14ac:dyDescent="0.35">
      <c r="A15" s="195" t="s">
        <v>221</v>
      </c>
      <c r="B15" s="194">
        <v>9</v>
      </c>
      <c r="C15" s="194">
        <v>2400</v>
      </c>
      <c r="D15" s="194">
        <v>123</v>
      </c>
      <c r="E15" s="194">
        <v>295200</v>
      </c>
    </row>
    <row r="16" spans="1:5" x14ac:dyDescent="0.35">
      <c r="A16" s="195" t="s">
        <v>214</v>
      </c>
      <c r="B16" s="194">
        <v>9</v>
      </c>
      <c r="C16" s="194">
        <v>12450</v>
      </c>
      <c r="D16" s="194">
        <v>43</v>
      </c>
      <c r="E16" s="194">
        <v>535350</v>
      </c>
    </row>
    <row r="17" spans="1:5" x14ac:dyDescent="0.35">
      <c r="A17" s="195" t="s">
        <v>239</v>
      </c>
      <c r="B17" s="194">
        <v>9</v>
      </c>
      <c r="C17" s="194">
        <v>1920</v>
      </c>
      <c r="D17" s="194">
        <v>22</v>
      </c>
      <c r="E17" s="194">
        <v>42240</v>
      </c>
    </row>
    <row r="18" spans="1:5" x14ac:dyDescent="0.35">
      <c r="A18" s="195" t="s">
        <v>233</v>
      </c>
      <c r="B18" s="194">
        <v>9</v>
      </c>
      <c r="C18" s="194">
        <v>35</v>
      </c>
      <c r="D18" s="194">
        <v>3430</v>
      </c>
      <c r="E18" s="194">
        <v>120050</v>
      </c>
    </row>
    <row r="19" spans="1:5" x14ac:dyDescent="0.35">
      <c r="A19" s="195" t="s">
        <v>223</v>
      </c>
      <c r="B19" s="194">
        <v>9</v>
      </c>
      <c r="C19" s="194">
        <v>21110</v>
      </c>
      <c r="D19" s="194">
        <v>19</v>
      </c>
      <c r="E19" s="194">
        <v>401090</v>
      </c>
    </row>
    <row r="20" spans="1:5" x14ac:dyDescent="0.35">
      <c r="A20" s="195" t="s">
        <v>229</v>
      </c>
      <c r="B20" s="194">
        <v>9</v>
      </c>
      <c r="C20" s="194">
        <v>108</v>
      </c>
      <c r="D20" s="194">
        <v>210</v>
      </c>
      <c r="E20" s="194">
        <v>22680</v>
      </c>
    </row>
    <row r="21" spans="1:5" x14ac:dyDescent="0.35">
      <c r="A21" s="195" t="s">
        <v>225</v>
      </c>
      <c r="B21" s="194">
        <v>9</v>
      </c>
      <c r="C21" s="194">
        <v>180</v>
      </c>
      <c r="D21" s="194">
        <v>48</v>
      </c>
      <c r="E21" s="194">
        <v>8640</v>
      </c>
    </row>
    <row r="22" spans="1:5" x14ac:dyDescent="0.35">
      <c r="A22" s="195" t="s">
        <v>231</v>
      </c>
      <c r="B22" s="194">
        <v>9</v>
      </c>
      <c r="C22" s="194">
        <v>35</v>
      </c>
      <c r="D22" s="194">
        <v>55750</v>
      </c>
      <c r="E22" s="194">
        <v>1951250</v>
      </c>
    </row>
    <row r="23" spans="1:5" x14ac:dyDescent="0.35">
      <c r="A23" s="195" t="s">
        <v>188</v>
      </c>
      <c r="B23" s="194">
        <v>9</v>
      </c>
      <c r="C23" s="194">
        <v>4500</v>
      </c>
      <c r="D23" s="194">
        <v>63</v>
      </c>
      <c r="E23" s="194">
        <v>283500</v>
      </c>
    </row>
    <row r="24" spans="1:5" x14ac:dyDescent="0.35">
      <c r="A24" s="195" t="s">
        <v>210</v>
      </c>
      <c r="B24" s="194">
        <v>9</v>
      </c>
      <c r="C24" s="194">
        <v>21600</v>
      </c>
      <c r="D24" s="194">
        <v>16</v>
      </c>
      <c r="E24" s="194">
        <v>345600</v>
      </c>
    </row>
    <row r="25" spans="1:5" x14ac:dyDescent="0.35">
      <c r="A25" s="195" t="s">
        <v>212</v>
      </c>
      <c r="B25" s="194">
        <v>9</v>
      </c>
      <c r="C25" s="194">
        <v>2250</v>
      </c>
      <c r="D25" s="194">
        <v>64</v>
      </c>
      <c r="E25" s="194">
        <v>144000</v>
      </c>
    </row>
    <row r="26" spans="1:5" x14ac:dyDescent="0.35">
      <c r="A26" s="195" t="s">
        <v>208</v>
      </c>
      <c r="B26" s="194">
        <v>9</v>
      </c>
      <c r="C26" s="194">
        <v>25200</v>
      </c>
      <c r="D26" s="194">
        <v>9.6</v>
      </c>
      <c r="E26" s="194">
        <v>241920</v>
      </c>
    </row>
    <row r="27" spans="1:5" x14ac:dyDescent="0.35">
      <c r="A27" s="195" t="s">
        <v>204</v>
      </c>
      <c r="B27" s="194">
        <v>9</v>
      </c>
      <c r="C27" s="194">
        <v>108</v>
      </c>
      <c r="D27" s="194">
        <v>60420</v>
      </c>
      <c r="E27" s="194">
        <v>6525360</v>
      </c>
    </row>
    <row r="28" spans="1:5" x14ac:dyDescent="0.35">
      <c r="A28" s="195" t="s">
        <v>196</v>
      </c>
      <c r="B28" s="194">
        <v>9</v>
      </c>
      <c r="C28" s="194">
        <v>108</v>
      </c>
      <c r="D28" s="194">
        <v>2660</v>
      </c>
      <c r="E28" s="194">
        <v>287280</v>
      </c>
    </row>
    <row r="29" spans="1:5" x14ac:dyDescent="0.35">
      <c r="A29" s="195" t="s">
        <v>194</v>
      </c>
      <c r="B29" s="194">
        <v>9</v>
      </c>
      <c r="C29" s="194">
        <v>225</v>
      </c>
      <c r="D29" s="194">
        <v>2030</v>
      </c>
      <c r="E29" s="194">
        <v>456750</v>
      </c>
    </row>
    <row r="30" spans="1:5" x14ac:dyDescent="0.35">
      <c r="A30" s="195" t="s">
        <v>198</v>
      </c>
      <c r="B30" s="194">
        <v>9</v>
      </c>
      <c r="C30" s="194">
        <v>54</v>
      </c>
      <c r="D30" s="194">
        <v>7500</v>
      </c>
      <c r="E30" s="194">
        <v>405000</v>
      </c>
    </row>
    <row r="31" spans="1:5" x14ac:dyDescent="0.35">
      <c r="A31" s="195" t="s">
        <v>206</v>
      </c>
      <c r="B31" s="194">
        <v>9</v>
      </c>
      <c r="C31" s="194">
        <v>45</v>
      </c>
      <c r="D31" s="194">
        <v>2450</v>
      </c>
      <c r="E31" s="194">
        <v>110250</v>
      </c>
    </row>
    <row r="32" spans="1:5" x14ac:dyDescent="0.35">
      <c r="A32" s="195" t="s">
        <v>182</v>
      </c>
      <c r="B32" s="194">
        <v>9</v>
      </c>
      <c r="C32" s="194">
        <v>2250</v>
      </c>
      <c r="D32" s="194">
        <v>12.5</v>
      </c>
      <c r="E32" s="194">
        <v>28125</v>
      </c>
    </row>
    <row r="33" spans="1:5" x14ac:dyDescent="0.35">
      <c r="A33" s="195" t="s">
        <v>202</v>
      </c>
      <c r="B33" s="194">
        <v>9</v>
      </c>
      <c r="C33" s="194">
        <v>90</v>
      </c>
      <c r="D33" s="194">
        <v>410</v>
      </c>
      <c r="E33" s="194">
        <v>36900</v>
      </c>
    </row>
    <row r="34" spans="1:5" x14ac:dyDescent="0.35">
      <c r="A34" s="195" t="s">
        <v>200</v>
      </c>
      <c r="B34" s="194">
        <v>9</v>
      </c>
      <c r="C34" s="194">
        <v>90</v>
      </c>
      <c r="D34" s="194">
        <v>300</v>
      </c>
      <c r="E34" s="194">
        <v>27000</v>
      </c>
    </row>
    <row r="35" spans="1:5" x14ac:dyDescent="0.35">
      <c r="A35" s="195" t="s">
        <v>186</v>
      </c>
      <c r="B35" s="194">
        <v>9</v>
      </c>
      <c r="C35" s="194">
        <v>1800</v>
      </c>
      <c r="D35" s="194">
        <v>140</v>
      </c>
      <c r="E35" s="194">
        <v>252000</v>
      </c>
    </row>
    <row r="36" spans="1:5" x14ac:dyDescent="0.35">
      <c r="A36" s="195" t="s">
        <v>174</v>
      </c>
      <c r="B36" s="194"/>
      <c r="C36" s="194"/>
      <c r="D36" s="194"/>
      <c r="E36" s="194"/>
    </row>
    <row r="37" spans="1:5" x14ac:dyDescent="0.35">
      <c r="A37" s="195" t="s">
        <v>832</v>
      </c>
      <c r="B37" s="194">
        <v>287</v>
      </c>
      <c r="C37" s="194">
        <v>159448</v>
      </c>
      <c r="D37" s="194">
        <v>4395.2958188153307</v>
      </c>
      <c r="E37" s="197">
        <v>18396665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BBE3-1913-4EF5-A671-1C80ACF5B781}">
  <sheetPr filterMode="1"/>
  <dimension ref="A1:M627"/>
  <sheetViews>
    <sheetView rightToLeft="1" workbookViewId="0">
      <selection sqref="A1:XFD1048576"/>
    </sheetView>
  </sheetViews>
  <sheetFormatPr defaultRowHeight="14.5" x14ac:dyDescent="0.35"/>
  <cols>
    <col min="1" max="1" width="10.36328125" customWidth="1"/>
    <col min="2" max="2" width="60.36328125" customWidth="1"/>
    <col min="4" max="4" width="9.90625" bestFit="1" customWidth="1"/>
    <col min="5" max="6" width="12.36328125" customWidth="1"/>
    <col min="7" max="7" width="21.26953125" bestFit="1" customWidth="1"/>
    <col min="8" max="8" width="9.08984375" style="43"/>
    <col min="256" max="256" width="10.36328125" customWidth="1"/>
    <col min="257" max="257" width="60.36328125" customWidth="1"/>
    <col min="259" max="259" width="9.90625" bestFit="1" customWidth="1"/>
    <col min="260" max="261" width="12.36328125" customWidth="1"/>
    <col min="262" max="262" width="21.26953125" bestFit="1" customWidth="1"/>
    <col min="512" max="512" width="10.36328125" customWidth="1"/>
    <col min="513" max="513" width="60.36328125" customWidth="1"/>
    <col min="515" max="515" width="9.90625" bestFit="1" customWidth="1"/>
    <col min="516" max="517" width="12.36328125" customWidth="1"/>
    <col min="518" max="518" width="21.26953125" bestFit="1" customWidth="1"/>
    <col min="768" max="768" width="10.36328125" customWidth="1"/>
    <col min="769" max="769" width="60.36328125" customWidth="1"/>
    <col min="771" max="771" width="9.90625" bestFit="1" customWidth="1"/>
    <col min="772" max="773" width="12.36328125" customWidth="1"/>
    <col min="774" max="774" width="21.26953125" bestFit="1" customWidth="1"/>
    <col min="1024" max="1024" width="10.36328125" customWidth="1"/>
    <col min="1025" max="1025" width="60.36328125" customWidth="1"/>
    <col min="1027" max="1027" width="9.90625" bestFit="1" customWidth="1"/>
    <col min="1028" max="1029" width="12.36328125" customWidth="1"/>
    <col min="1030" max="1030" width="21.26953125" bestFit="1" customWidth="1"/>
    <col min="1280" max="1280" width="10.36328125" customWidth="1"/>
    <col min="1281" max="1281" width="60.36328125" customWidth="1"/>
    <col min="1283" max="1283" width="9.90625" bestFit="1" customWidth="1"/>
    <col min="1284" max="1285" width="12.36328125" customWidth="1"/>
    <col min="1286" max="1286" width="21.26953125" bestFit="1" customWidth="1"/>
    <col min="1536" max="1536" width="10.36328125" customWidth="1"/>
    <col min="1537" max="1537" width="60.36328125" customWidth="1"/>
    <col min="1539" max="1539" width="9.90625" bestFit="1" customWidth="1"/>
    <col min="1540" max="1541" width="12.36328125" customWidth="1"/>
    <col min="1542" max="1542" width="21.26953125" bestFit="1" customWidth="1"/>
    <col min="1792" max="1792" width="10.36328125" customWidth="1"/>
    <col min="1793" max="1793" width="60.36328125" customWidth="1"/>
    <col min="1795" max="1795" width="9.90625" bestFit="1" customWidth="1"/>
    <col min="1796" max="1797" width="12.36328125" customWidth="1"/>
    <col min="1798" max="1798" width="21.26953125" bestFit="1" customWidth="1"/>
    <col min="2048" max="2048" width="10.36328125" customWidth="1"/>
    <col min="2049" max="2049" width="60.36328125" customWidth="1"/>
    <col min="2051" max="2051" width="9.90625" bestFit="1" customWidth="1"/>
    <col min="2052" max="2053" width="12.36328125" customWidth="1"/>
    <col min="2054" max="2054" width="21.26953125" bestFit="1" customWidth="1"/>
    <col min="2304" max="2304" width="10.36328125" customWidth="1"/>
    <col min="2305" max="2305" width="60.36328125" customWidth="1"/>
    <col min="2307" max="2307" width="9.90625" bestFit="1" customWidth="1"/>
    <col min="2308" max="2309" width="12.36328125" customWidth="1"/>
    <col min="2310" max="2310" width="21.26953125" bestFit="1" customWidth="1"/>
    <col min="2560" max="2560" width="10.36328125" customWidth="1"/>
    <col min="2561" max="2561" width="60.36328125" customWidth="1"/>
    <col min="2563" max="2563" width="9.90625" bestFit="1" customWidth="1"/>
    <col min="2564" max="2565" width="12.36328125" customWidth="1"/>
    <col min="2566" max="2566" width="21.26953125" bestFit="1" customWidth="1"/>
    <col min="2816" max="2816" width="10.36328125" customWidth="1"/>
    <col min="2817" max="2817" width="60.36328125" customWidth="1"/>
    <col min="2819" max="2819" width="9.90625" bestFit="1" customWidth="1"/>
    <col min="2820" max="2821" width="12.36328125" customWidth="1"/>
    <col min="2822" max="2822" width="21.26953125" bestFit="1" customWidth="1"/>
    <col min="3072" max="3072" width="10.36328125" customWidth="1"/>
    <col min="3073" max="3073" width="60.36328125" customWidth="1"/>
    <col min="3075" max="3075" width="9.90625" bestFit="1" customWidth="1"/>
    <col min="3076" max="3077" width="12.36328125" customWidth="1"/>
    <col min="3078" max="3078" width="21.26953125" bestFit="1" customWidth="1"/>
    <col min="3328" max="3328" width="10.36328125" customWidth="1"/>
    <col min="3329" max="3329" width="60.36328125" customWidth="1"/>
    <col min="3331" max="3331" width="9.90625" bestFit="1" customWidth="1"/>
    <col min="3332" max="3333" width="12.36328125" customWidth="1"/>
    <col min="3334" max="3334" width="21.26953125" bestFit="1" customWidth="1"/>
    <col min="3584" max="3584" width="10.36328125" customWidth="1"/>
    <col min="3585" max="3585" width="60.36328125" customWidth="1"/>
    <col min="3587" max="3587" width="9.90625" bestFit="1" customWidth="1"/>
    <col min="3588" max="3589" width="12.36328125" customWidth="1"/>
    <col min="3590" max="3590" width="21.26953125" bestFit="1" customWidth="1"/>
    <col min="3840" max="3840" width="10.36328125" customWidth="1"/>
    <col min="3841" max="3841" width="60.36328125" customWidth="1"/>
    <col min="3843" max="3843" width="9.90625" bestFit="1" customWidth="1"/>
    <col min="3844" max="3845" width="12.36328125" customWidth="1"/>
    <col min="3846" max="3846" width="21.26953125" bestFit="1" customWidth="1"/>
    <col min="4096" max="4096" width="10.36328125" customWidth="1"/>
    <col min="4097" max="4097" width="60.36328125" customWidth="1"/>
    <col min="4099" max="4099" width="9.90625" bestFit="1" customWidth="1"/>
    <col min="4100" max="4101" width="12.36328125" customWidth="1"/>
    <col min="4102" max="4102" width="21.26953125" bestFit="1" customWidth="1"/>
    <col min="4352" max="4352" width="10.36328125" customWidth="1"/>
    <col min="4353" max="4353" width="60.36328125" customWidth="1"/>
    <col min="4355" max="4355" width="9.90625" bestFit="1" customWidth="1"/>
    <col min="4356" max="4357" width="12.36328125" customWidth="1"/>
    <col min="4358" max="4358" width="21.26953125" bestFit="1" customWidth="1"/>
    <col min="4608" max="4608" width="10.36328125" customWidth="1"/>
    <col min="4609" max="4609" width="60.36328125" customWidth="1"/>
    <col min="4611" max="4611" width="9.90625" bestFit="1" customWidth="1"/>
    <col min="4612" max="4613" width="12.36328125" customWidth="1"/>
    <col min="4614" max="4614" width="21.26953125" bestFit="1" customWidth="1"/>
    <col min="4864" max="4864" width="10.36328125" customWidth="1"/>
    <col min="4865" max="4865" width="60.36328125" customWidth="1"/>
    <col min="4867" max="4867" width="9.90625" bestFit="1" customWidth="1"/>
    <col min="4868" max="4869" width="12.36328125" customWidth="1"/>
    <col min="4870" max="4870" width="21.26953125" bestFit="1" customWidth="1"/>
    <col min="5120" max="5120" width="10.36328125" customWidth="1"/>
    <col min="5121" max="5121" width="60.36328125" customWidth="1"/>
    <col min="5123" max="5123" width="9.90625" bestFit="1" customWidth="1"/>
    <col min="5124" max="5125" width="12.36328125" customWidth="1"/>
    <col min="5126" max="5126" width="21.26953125" bestFit="1" customWidth="1"/>
    <col min="5376" max="5376" width="10.36328125" customWidth="1"/>
    <col min="5377" max="5377" width="60.36328125" customWidth="1"/>
    <col min="5379" max="5379" width="9.90625" bestFit="1" customWidth="1"/>
    <col min="5380" max="5381" width="12.36328125" customWidth="1"/>
    <col min="5382" max="5382" width="21.26953125" bestFit="1" customWidth="1"/>
    <col min="5632" max="5632" width="10.36328125" customWidth="1"/>
    <col min="5633" max="5633" width="60.36328125" customWidth="1"/>
    <col min="5635" max="5635" width="9.90625" bestFit="1" customWidth="1"/>
    <col min="5636" max="5637" width="12.36328125" customWidth="1"/>
    <col min="5638" max="5638" width="21.26953125" bestFit="1" customWidth="1"/>
    <col min="5888" max="5888" width="10.36328125" customWidth="1"/>
    <col min="5889" max="5889" width="60.36328125" customWidth="1"/>
    <col min="5891" max="5891" width="9.90625" bestFit="1" customWidth="1"/>
    <col min="5892" max="5893" width="12.36328125" customWidth="1"/>
    <col min="5894" max="5894" width="21.26953125" bestFit="1" customWidth="1"/>
    <col min="6144" max="6144" width="10.36328125" customWidth="1"/>
    <col min="6145" max="6145" width="60.36328125" customWidth="1"/>
    <col min="6147" max="6147" width="9.90625" bestFit="1" customWidth="1"/>
    <col min="6148" max="6149" width="12.36328125" customWidth="1"/>
    <col min="6150" max="6150" width="21.26953125" bestFit="1" customWidth="1"/>
    <col min="6400" max="6400" width="10.36328125" customWidth="1"/>
    <col min="6401" max="6401" width="60.36328125" customWidth="1"/>
    <col min="6403" max="6403" width="9.90625" bestFit="1" customWidth="1"/>
    <col min="6404" max="6405" width="12.36328125" customWidth="1"/>
    <col min="6406" max="6406" width="21.26953125" bestFit="1" customWidth="1"/>
    <col min="6656" max="6656" width="10.36328125" customWidth="1"/>
    <col min="6657" max="6657" width="60.36328125" customWidth="1"/>
    <col min="6659" max="6659" width="9.90625" bestFit="1" customWidth="1"/>
    <col min="6660" max="6661" width="12.36328125" customWidth="1"/>
    <col min="6662" max="6662" width="21.26953125" bestFit="1" customWidth="1"/>
    <col min="6912" max="6912" width="10.36328125" customWidth="1"/>
    <col min="6913" max="6913" width="60.36328125" customWidth="1"/>
    <col min="6915" max="6915" width="9.90625" bestFit="1" customWidth="1"/>
    <col min="6916" max="6917" width="12.36328125" customWidth="1"/>
    <col min="6918" max="6918" width="21.26953125" bestFit="1" customWidth="1"/>
    <col min="7168" max="7168" width="10.36328125" customWidth="1"/>
    <col min="7169" max="7169" width="60.36328125" customWidth="1"/>
    <col min="7171" max="7171" width="9.90625" bestFit="1" customWidth="1"/>
    <col min="7172" max="7173" width="12.36328125" customWidth="1"/>
    <col min="7174" max="7174" width="21.26953125" bestFit="1" customWidth="1"/>
    <col min="7424" max="7424" width="10.36328125" customWidth="1"/>
    <col min="7425" max="7425" width="60.36328125" customWidth="1"/>
    <col min="7427" max="7427" width="9.90625" bestFit="1" customWidth="1"/>
    <col min="7428" max="7429" width="12.36328125" customWidth="1"/>
    <col min="7430" max="7430" width="21.26953125" bestFit="1" customWidth="1"/>
    <col min="7680" max="7680" width="10.36328125" customWidth="1"/>
    <col min="7681" max="7681" width="60.36328125" customWidth="1"/>
    <col min="7683" max="7683" width="9.90625" bestFit="1" customWidth="1"/>
    <col min="7684" max="7685" width="12.36328125" customWidth="1"/>
    <col min="7686" max="7686" width="21.26953125" bestFit="1" customWidth="1"/>
    <col min="7936" max="7936" width="10.36328125" customWidth="1"/>
    <col min="7937" max="7937" width="60.36328125" customWidth="1"/>
    <col min="7939" max="7939" width="9.90625" bestFit="1" customWidth="1"/>
    <col min="7940" max="7941" width="12.36328125" customWidth="1"/>
    <col min="7942" max="7942" width="21.26953125" bestFit="1" customWidth="1"/>
    <col min="8192" max="8192" width="10.36328125" customWidth="1"/>
    <col min="8193" max="8193" width="60.36328125" customWidth="1"/>
    <col min="8195" max="8195" width="9.90625" bestFit="1" customWidth="1"/>
    <col min="8196" max="8197" width="12.36328125" customWidth="1"/>
    <col min="8198" max="8198" width="21.26953125" bestFit="1" customWidth="1"/>
    <col min="8448" max="8448" width="10.36328125" customWidth="1"/>
    <col min="8449" max="8449" width="60.36328125" customWidth="1"/>
    <col min="8451" max="8451" width="9.90625" bestFit="1" customWidth="1"/>
    <col min="8452" max="8453" width="12.36328125" customWidth="1"/>
    <col min="8454" max="8454" width="21.26953125" bestFit="1" customWidth="1"/>
    <col min="8704" max="8704" width="10.36328125" customWidth="1"/>
    <col min="8705" max="8705" width="60.36328125" customWidth="1"/>
    <col min="8707" max="8707" width="9.90625" bestFit="1" customWidth="1"/>
    <col min="8708" max="8709" width="12.36328125" customWidth="1"/>
    <col min="8710" max="8710" width="21.26953125" bestFit="1" customWidth="1"/>
    <col min="8960" max="8960" width="10.36328125" customWidth="1"/>
    <col min="8961" max="8961" width="60.36328125" customWidth="1"/>
    <col min="8963" max="8963" width="9.90625" bestFit="1" customWidth="1"/>
    <col min="8964" max="8965" width="12.36328125" customWidth="1"/>
    <col min="8966" max="8966" width="21.26953125" bestFit="1" customWidth="1"/>
    <col min="9216" max="9216" width="10.36328125" customWidth="1"/>
    <col min="9217" max="9217" width="60.36328125" customWidth="1"/>
    <col min="9219" max="9219" width="9.90625" bestFit="1" customWidth="1"/>
    <col min="9220" max="9221" width="12.36328125" customWidth="1"/>
    <col min="9222" max="9222" width="21.26953125" bestFit="1" customWidth="1"/>
    <col min="9472" max="9472" width="10.36328125" customWidth="1"/>
    <col min="9473" max="9473" width="60.36328125" customWidth="1"/>
    <col min="9475" max="9475" width="9.90625" bestFit="1" customWidth="1"/>
    <col min="9476" max="9477" width="12.36328125" customWidth="1"/>
    <col min="9478" max="9478" width="21.26953125" bestFit="1" customWidth="1"/>
    <col min="9728" max="9728" width="10.36328125" customWidth="1"/>
    <col min="9729" max="9729" width="60.36328125" customWidth="1"/>
    <col min="9731" max="9731" width="9.90625" bestFit="1" customWidth="1"/>
    <col min="9732" max="9733" width="12.36328125" customWidth="1"/>
    <col min="9734" max="9734" width="21.26953125" bestFit="1" customWidth="1"/>
    <col min="9984" max="9984" width="10.36328125" customWidth="1"/>
    <col min="9985" max="9985" width="60.36328125" customWidth="1"/>
    <col min="9987" max="9987" width="9.90625" bestFit="1" customWidth="1"/>
    <col min="9988" max="9989" width="12.36328125" customWidth="1"/>
    <col min="9990" max="9990" width="21.26953125" bestFit="1" customWidth="1"/>
    <col min="10240" max="10240" width="10.36328125" customWidth="1"/>
    <col min="10241" max="10241" width="60.36328125" customWidth="1"/>
    <col min="10243" max="10243" width="9.90625" bestFit="1" customWidth="1"/>
    <col min="10244" max="10245" width="12.36328125" customWidth="1"/>
    <col min="10246" max="10246" width="21.26953125" bestFit="1" customWidth="1"/>
    <col min="10496" max="10496" width="10.36328125" customWidth="1"/>
    <col min="10497" max="10497" width="60.36328125" customWidth="1"/>
    <col min="10499" max="10499" width="9.90625" bestFit="1" customWidth="1"/>
    <col min="10500" max="10501" width="12.36328125" customWidth="1"/>
    <col min="10502" max="10502" width="21.26953125" bestFit="1" customWidth="1"/>
    <col min="10752" max="10752" width="10.36328125" customWidth="1"/>
    <col min="10753" max="10753" width="60.36328125" customWidth="1"/>
    <col min="10755" max="10755" width="9.90625" bestFit="1" customWidth="1"/>
    <col min="10756" max="10757" width="12.36328125" customWidth="1"/>
    <col min="10758" max="10758" width="21.26953125" bestFit="1" customWidth="1"/>
    <col min="11008" max="11008" width="10.36328125" customWidth="1"/>
    <col min="11009" max="11009" width="60.36328125" customWidth="1"/>
    <col min="11011" max="11011" width="9.90625" bestFit="1" customWidth="1"/>
    <col min="11012" max="11013" width="12.36328125" customWidth="1"/>
    <col min="11014" max="11014" width="21.26953125" bestFit="1" customWidth="1"/>
    <col min="11264" max="11264" width="10.36328125" customWidth="1"/>
    <col min="11265" max="11265" width="60.36328125" customWidth="1"/>
    <col min="11267" max="11267" width="9.90625" bestFit="1" customWidth="1"/>
    <col min="11268" max="11269" width="12.36328125" customWidth="1"/>
    <col min="11270" max="11270" width="21.26953125" bestFit="1" customWidth="1"/>
    <col min="11520" max="11520" width="10.36328125" customWidth="1"/>
    <col min="11521" max="11521" width="60.36328125" customWidth="1"/>
    <col min="11523" max="11523" width="9.90625" bestFit="1" customWidth="1"/>
    <col min="11524" max="11525" width="12.36328125" customWidth="1"/>
    <col min="11526" max="11526" width="21.26953125" bestFit="1" customWidth="1"/>
    <col min="11776" max="11776" width="10.36328125" customWidth="1"/>
    <col min="11777" max="11777" width="60.36328125" customWidth="1"/>
    <col min="11779" max="11779" width="9.90625" bestFit="1" customWidth="1"/>
    <col min="11780" max="11781" width="12.36328125" customWidth="1"/>
    <col min="11782" max="11782" width="21.26953125" bestFit="1" customWidth="1"/>
    <col min="12032" max="12032" width="10.36328125" customWidth="1"/>
    <col min="12033" max="12033" width="60.36328125" customWidth="1"/>
    <col min="12035" max="12035" width="9.90625" bestFit="1" customWidth="1"/>
    <col min="12036" max="12037" width="12.36328125" customWidth="1"/>
    <col min="12038" max="12038" width="21.26953125" bestFit="1" customWidth="1"/>
    <col min="12288" max="12288" width="10.36328125" customWidth="1"/>
    <col min="12289" max="12289" width="60.36328125" customWidth="1"/>
    <col min="12291" max="12291" width="9.90625" bestFit="1" customWidth="1"/>
    <col min="12292" max="12293" width="12.36328125" customWidth="1"/>
    <col min="12294" max="12294" width="21.26953125" bestFit="1" customWidth="1"/>
    <col min="12544" max="12544" width="10.36328125" customWidth="1"/>
    <col min="12545" max="12545" width="60.36328125" customWidth="1"/>
    <col min="12547" max="12547" width="9.90625" bestFit="1" customWidth="1"/>
    <col min="12548" max="12549" width="12.36328125" customWidth="1"/>
    <col min="12550" max="12550" width="21.26953125" bestFit="1" customWidth="1"/>
    <col min="12800" max="12800" width="10.36328125" customWidth="1"/>
    <col min="12801" max="12801" width="60.36328125" customWidth="1"/>
    <col min="12803" max="12803" width="9.90625" bestFit="1" customWidth="1"/>
    <col min="12804" max="12805" width="12.36328125" customWidth="1"/>
    <col min="12806" max="12806" width="21.26953125" bestFit="1" customWidth="1"/>
    <col min="13056" max="13056" width="10.36328125" customWidth="1"/>
    <col min="13057" max="13057" width="60.36328125" customWidth="1"/>
    <col min="13059" max="13059" width="9.90625" bestFit="1" customWidth="1"/>
    <col min="13060" max="13061" width="12.36328125" customWidth="1"/>
    <col min="13062" max="13062" width="21.26953125" bestFit="1" customWidth="1"/>
    <col min="13312" max="13312" width="10.36328125" customWidth="1"/>
    <col min="13313" max="13313" width="60.36328125" customWidth="1"/>
    <col min="13315" max="13315" width="9.90625" bestFit="1" customWidth="1"/>
    <col min="13316" max="13317" width="12.36328125" customWidth="1"/>
    <col min="13318" max="13318" width="21.26953125" bestFit="1" customWidth="1"/>
    <col min="13568" max="13568" width="10.36328125" customWidth="1"/>
    <col min="13569" max="13569" width="60.36328125" customWidth="1"/>
    <col min="13571" max="13571" width="9.90625" bestFit="1" customWidth="1"/>
    <col min="13572" max="13573" width="12.36328125" customWidth="1"/>
    <col min="13574" max="13574" width="21.26953125" bestFit="1" customWidth="1"/>
    <col min="13824" max="13824" width="10.36328125" customWidth="1"/>
    <col min="13825" max="13825" width="60.36328125" customWidth="1"/>
    <col min="13827" max="13827" width="9.90625" bestFit="1" customWidth="1"/>
    <col min="13828" max="13829" width="12.36328125" customWidth="1"/>
    <col min="13830" max="13830" width="21.26953125" bestFit="1" customWidth="1"/>
    <col min="14080" max="14080" width="10.36328125" customWidth="1"/>
    <col min="14081" max="14081" width="60.36328125" customWidth="1"/>
    <col min="14083" max="14083" width="9.90625" bestFit="1" customWidth="1"/>
    <col min="14084" max="14085" width="12.36328125" customWidth="1"/>
    <col min="14086" max="14086" width="21.26953125" bestFit="1" customWidth="1"/>
    <col min="14336" max="14336" width="10.36328125" customWidth="1"/>
    <col min="14337" max="14337" width="60.36328125" customWidth="1"/>
    <col min="14339" max="14339" width="9.90625" bestFit="1" customWidth="1"/>
    <col min="14340" max="14341" width="12.36328125" customWidth="1"/>
    <col min="14342" max="14342" width="21.26953125" bestFit="1" customWidth="1"/>
    <col min="14592" max="14592" width="10.36328125" customWidth="1"/>
    <col min="14593" max="14593" width="60.36328125" customWidth="1"/>
    <col min="14595" max="14595" width="9.90625" bestFit="1" customWidth="1"/>
    <col min="14596" max="14597" width="12.36328125" customWidth="1"/>
    <col min="14598" max="14598" width="21.26953125" bestFit="1" customWidth="1"/>
    <col min="14848" max="14848" width="10.36328125" customWidth="1"/>
    <col min="14849" max="14849" width="60.36328125" customWidth="1"/>
    <col min="14851" max="14851" width="9.90625" bestFit="1" customWidth="1"/>
    <col min="14852" max="14853" width="12.36328125" customWidth="1"/>
    <col min="14854" max="14854" width="21.26953125" bestFit="1" customWidth="1"/>
    <col min="15104" max="15104" width="10.36328125" customWidth="1"/>
    <col min="15105" max="15105" width="60.36328125" customWidth="1"/>
    <col min="15107" max="15107" width="9.90625" bestFit="1" customWidth="1"/>
    <col min="15108" max="15109" width="12.36328125" customWidth="1"/>
    <col min="15110" max="15110" width="21.26953125" bestFit="1" customWidth="1"/>
    <col min="15360" max="15360" width="10.36328125" customWidth="1"/>
    <col min="15361" max="15361" width="60.36328125" customWidth="1"/>
    <col min="15363" max="15363" width="9.90625" bestFit="1" customWidth="1"/>
    <col min="15364" max="15365" width="12.36328125" customWidth="1"/>
    <col min="15366" max="15366" width="21.26953125" bestFit="1" customWidth="1"/>
    <col min="15616" max="15616" width="10.36328125" customWidth="1"/>
    <col min="15617" max="15617" width="60.36328125" customWidth="1"/>
    <col min="15619" max="15619" width="9.90625" bestFit="1" customWidth="1"/>
    <col min="15620" max="15621" width="12.36328125" customWidth="1"/>
    <col min="15622" max="15622" width="21.26953125" bestFit="1" customWidth="1"/>
    <col min="15872" max="15872" width="10.36328125" customWidth="1"/>
    <col min="15873" max="15873" width="60.36328125" customWidth="1"/>
    <col min="15875" max="15875" width="9.90625" bestFit="1" customWidth="1"/>
    <col min="15876" max="15877" width="12.36328125" customWidth="1"/>
    <col min="15878" max="15878" width="21.26953125" bestFit="1" customWidth="1"/>
    <col min="16128" max="16128" width="10.36328125" customWidth="1"/>
    <col min="16129" max="16129" width="60.36328125" customWidth="1"/>
    <col min="16131" max="16131" width="9.90625" bestFit="1" customWidth="1"/>
    <col min="16132" max="16133" width="12.36328125" customWidth="1"/>
    <col min="16134" max="16134" width="21.26953125" bestFit="1" customWidth="1"/>
  </cols>
  <sheetData>
    <row r="1" spans="1:8" x14ac:dyDescent="0.35">
      <c r="E1" s="196" t="s">
        <v>80</v>
      </c>
      <c r="F1" s="196"/>
    </row>
    <row r="2" spans="1:8" x14ac:dyDescent="0.35">
      <c r="A2" s="176" t="s">
        <v>81</v>
      </c>
      <c r="B2" s="177" t="s">
        <v>82</v>
      </c>
      <c r="C2" s="177" t="s">
        <v>83</v>
      </c>
      <c r="D2" s="178" t="s">
        <v>0</v>
      </c>
      <c r="E2" s="179" t="s">
        <v>84</v>
      </c>
      <c r="F2" s="179" t="s">
        <v>85</v>
      </c>
      <c r="G2" s="180" t="s">
        <v>840</v>
      </c>
      <c r="H2" s="43" t="s">
        <v>839</v>
      </c>
    </row>
    <row r="3" spans="1:8" hidden="1" x14ac:dyDescent="0.35">
      <c r="A3" s="181" t="s">
        <v>86</v>
      </c>
      <c r="B3" s="182" t="s">
        <v>87</v>
      </c>
      <c r="C3" s="183"/>
      <c r="D3" s="184"/>
      <c r="E3" s="180"/>
      <c r="F3" s="180"/>
      <c r="G3" s="180"/>
      <c r="H3" s="43" t="s">
        <v>836</v>
      </c>
    </row>
    <row r="4" spans="1:8" hidden="1" x14ac:dyDescent="0.35">
      <c r="A4" s="181" t="s">
        <v>88</v>
      </c>
      <c r="B4" s="182" t="s">
        <v>89</v>
      </c>
      <c r="C4" s="183"/>
      <c r="D4" s="184"/>
      <c r="E4" s="180"/>
      <c r="F4" s="180"/>
      <c r="G4" s="180"/>
      <c r="H4" s="43" t="s">
        <v>89</v>
      </c>
    </row>
    <row r="5" spans="1:8" ht="29" hidden="1" x14ac:dyDescent="0.35">
      <c r="A5" s="181" t="s">
        <v>90</v>
      </c>
      <c r="B5" s="183" t="s">
        <v>14</v>
      </c>
      <c r="C5" s="183" t="s">
        <v>91</v>
      </c>
      <c r="D5" s="184">
        <v>2</v>
      </c>
      <c r="E5" s="180">
        <v>82500</v>
      </c>
      <c r="F5" s="180">
        <v>165000</v>
      </c>
      <c r="G5" s="180"/>
      <c r="H5" s="43" t="s">
        <v>89</v>
      </c>
    </row>
    <row r="6" spans="1:8" ht="29" hidden="1" x14ac:dyDescent="0.35">
      <c r="A6" s="181" t="s">
        <v>92</v>
      </c>
      <c r="B6" s="183" t="s">
        <v>16</v>
      </c>
      <c r="C6" s="183" t="s">
        <v>91</v>
      </c>
      <c r="D6" s="184">
        <v>1</v>
      </c>
      <c r="E6" s="180">
        <v>12000</v>
      </c>
      <c r="F6" s="180">
        <v>12000</v>
      </c>
      <c r="G6" s="180"/>
      <c r="H6" s="43" t="s">
        <v>89</v>
      </c>
    </row>
    <row r="7" spans="1:8" ht="29" hidden="1" x14ac:dyDescent="0.35">
      <c r="A7" s="181" t="s">
        <v>93</v>
      </c>
      <c r="B7" s="183" t="s">
        <v>94</v>
      </c>
      <c r="C7" s="183" t="s">
        <v>91</v>
      </c>
      <c r="D7" s="184">
        <v>20</v>
      </c>
      <c r="E7" s="180">
        <v>9500</v>
      </c>
      <c r="F7" s="180">
        <v>190000</v>
      </c>
      <c r="G7" s="180"/>
      <c r="H7" s="43" t="s">
        <v>89</v>
      </c>
    </row>
    <row r="8" spans="1:8" ht="29" hidden="1" x14ac:dyDescent="0.35">
      <c r="A8" s="181" t="s">
        <v>95</v>
      </c>
      <c r="B8" s="183" t="s">
        <v>17</v>
      </c>
      <c r="C8" s="183" t="s">
        <v>91</v>
      </c>
      <c r="D8" s="184">
        <v>2</v>
      </c>
      <c r="E8" s="180">
        <v>350000</v>
      </c>
      <c r="F8" s="180">
        <v>700000</v>
      </c>
      <c r="G8" s="180"/>
      <c r="H8" s="43" t="s">
        <v>89</v>
      </c>
    </row>
    <row r="9" spans="1:8" ht="29" hidden="1" x14ac:dyDescent="0.35">
      <c r="A9" s="181" t="s">
        <v>96</v>
      </c>
      <c r="B9" s="183" t="s">
        <v>97</v>
      </c>
      <c r="C9" s="183" t="s">
        <v>91</v>
      </c>
      <c r="D9" s="184">
        <v>2</v>
      </c>
      <c r="E9" s="180">
        <v>1750</v>
      </c>
      <c r="F9" s="180">
        <v>3500</v>
      </c>
      <c r="G9" s="180"/>
      <c r="H9" s="43" t="s">
        <v>89</v>
      </c>
    </row>
    <row r="10" spans="1:8" hidden="1" x14ac:dyDescent="0.35">
      <c r="A10" s="181" t="s">
        <v>98</v>
      </c>
      <c r="B10" s="183" t="s">
        <v>18</v>
      </c>
      <c r="C10" s="183" t="s">
        <v>91</v>
      </c>
      <c r="D10" s="184">
        <v>8</v>
      </c>
      <c r="E10" s="180">
        <v>37000</v>
      </c>
      <c r="F10" s="180">
        <v>296000</v>
      </c>
      <c r="G10" s="180"/>
      <c r="H10" s="43" t="s">
        <v>89</v>
      </c>
    </row>
    <row r="11" spans="1:8" hidden="1" x14ac:dyDescent="0.35">
      <c r="A11" s="181" t="s">
        <v>99</v>
      </c>
      <c r="B11" s="183" t="s">
        <v>100</v>
      </c>
      <c r="C11" s="183" t="s">
        <v>91</v>
      </c>
      <c r="D11" s="184">
        <v>2</v>
      </c>
      <c r="E11" s="180">
        <v>330000</v>
      </c>
      <c r="F11" s="180">
        <v>660000</v>
      </c>
      <c r="G11" s="180"/>
      <c r="H11" s="43" t="s">
        <v>89</v>
      </c>
    </row>
    <row r="12" spans="1:8" hidden="1" x14ac:dyDescent="0.35">
      <c r="A12" s="181" t="s">
        <v>101</v>
      </c>
      <c r="B12" s="183" t="s">
        <v>102</v>
      </c>
      <c r="C12" s="183" t="s">
        <v>91</v>
      </c>
      <c r="D12" s="184">
        <v>2</v>
      </c>
      <c r="E12" s="180">
        <v>165000</v>
      </c>
      <c r="F12" s="180">
        <v>330000</v>
      </c>
      <c r="G12" s="180"/>
      <c r="H12" s="43" t="s">
        <v>89</v>
      </c>
    </row>
    <row r="13" spans="1:8" hidden="1" x14ac:dyDescent="0.35">
      <c r="A13" s="181" t="s">
        <v>103</v>
      </c>
      <c r="B13" s="183" t="s">
        <v>104</v>
      </c>
      <c r="C13" s="183" t="s">
        <v>91</v>
      </c>
      <c r="D13" s="184">
        <v>1</v>
      </c>
      <c r="E13" s="180">
        <v>50000</v>
      </c>
      <c r="F13" s="180">
        <v>50000</v>
      </c>
      <c r="G13" s="180"/>
      <c r="H13" s="43" t="s">
        <v>89</v>
      </c>
    </row>
    <row r="14" spans="1:8" ht="29" hidden="1" x14ac:dyDescent="0.35">
      <c r="A14" s="181" t="s">
        <v>105</v>
      </c>
      <c r="B14" s="183" t="s">
        <v>5</v>
      </c>
      <c r="C14" s="183" t="s">
        <v>91</v>
      </c>
      <c r="D14" s="184">
        <v>1</v>
      </c>
      <c r="E14" s="180">
        <v>700000</v>
      </c>
      <c r="F14" s="180">
        <v>700000</v>
      </c>
      <c r="G14" s="180" t="s">
        <v>106</v>
      </c>
      <c r="H14" s="43" t="s">
        <v>89</v>
      </c>
    </row>
    <row r="15" spans="1:8" hidden="1" x14ac:dyDescent="0.35">
      <c r="A15" s="181" t="s">
        <v>107</v>
      </c>
      <c r="B15" s="183" t="s">
        <v>108</v>
      </c>
      <c r="C15" s="183" t="s">
        <v>91</v>
      </c>
      <c r="D15" s="184">
        <v>1</v>
      </c>
      <c r="E15" s="180">
        <v>300000</v>
      </c>
      <c r="F15" s="180">
        <v>300000</v>
      </c>
      <c r="G15" s="180"/>
      <c r="H15" s="43" t="s">
        <v>89</v>
      </c>
    </row>
    <row r="16" spans="1:8" hidden="1" x14ac:dyDescent="0.35">
      <c r="A16" s="181" t="s">
        <v>109</v>
      </c>
      <c r="B16" s="183" t="s">
        <v>110</v>
      </c>
      <c r="C16" s="183" t="s">
        <v>91</v>
      </c>
      <c r="D16" s="184">
        <v>5</v>
      </c>
      <c r="E16" s="180">
        <v>52000</v>
      </c>
      <c r="F16" s="180">
        <v>260000</v>
      </c>
      <c r="G16" s="180"/>
      <c r="H16" s="43" t="s">
        <v>89</v>
      </c>
    </row>
    <row r="17" spans="1:8" ht="29" hidden="1" x14ac:dyDescent="0.35">
      <c r="A17" s="181" t="s">
        <v>111</v>
      </c>
      <c r="B17" s="183" t="s">
        <v>39</v>
      </c>
      <c r="C17" s="183" t="s">
        <v>91</v>
      </c>
      <c r="D17" s="184">
        <v>2</v>
      </c>
      <c r="E17" s="180">
        <v>10000</v>
      </c>
      <c r="F17" s="180">
        <v>20000</v>
      </c>
      <c r="G17" s="180"/>
      <c r="H17" s="43" t="s">
        <v>89</v>
      </c>
    </row>
    <row r="18" spans="1:8" hidden="1" x14ac:dyDescent="0.35">
      <c r="A18" s="181" t="s">
        <v>112</v>
      </c>
      <c r="B18" s="183" t="s">
        <v>38</v>
      </c>
      <c r="C18" s="183" t="s">
        <v>91</v>
      </c>
      <c r="D18" s="184">
        <v>10</v>
      </c>
      <c r="E18" s="180">
        <v>2000</v>
      </c>
      <c r="F18" s="180">
        <v>20000</v>
      </c>
      <c r="G18" s="180"/>
      <c r="H18" s="43" t="s">
        <v>89</v>
      </c>
    </row>
    <row r="19" spans="1:8" hidden="1" x14ac:dyDescent="0.35">
      <c r="A19" s="181" t="s">
        <v>113</v>
      </c>
      <c r="B19" s="183" t="s">
        <v>114</v>
      </c>
      <c r="C19" s="183" t="s">
        <v>115</v>
      </c>
      <c r="D19" s="184">
        <v>1</v>
      </c>
      <c r="E19" s="180">
        <v>125000</v>
      </c>
      <c r="F19" s="180">
        <v>125000</v>
      </c>
      <c r="G19" s="180"/>
      <c r="H19" s="43" t="s">
        <v>89</v>
      </c>
    </row>
    <row r="20" spans="1:8" hidden="1" x14ac:dyDescent="0.35">
      <c r="A20" s="181"/>
      <c r="B20" s="183"/>
      <c r="C20" s="183"/>
      <c r="D20" s="184"/>
      <c r="E20" s="180"/>
      <c r="F20" s="180"/>
      <c r="G20" s="180"/>
    </row>
    <row r="21" spans="1:8" hidden="1" x14ac:dyDescent="0.35">
      <c r="A21" s="181" t="s">
        <v>116</v>
      </c>
      <c r="B21" s="182" t="s">
        <v>117</v>
      </c>
      <c r="C21" s="183"/>
      <c r="D21" s="184"/>
      <c r="E21" s="180"/>
      <c r="F21" s="180"/>
      <c r="G21" s="180"/>
      <c r="H21" s="43" t="s">
        <v>836</v>
      </c>
    </row>
    <row r="22" spans="1:8" hidden="1" x14ac:dyDescent="0.35">
      <c r="A22" s="181" t="s">
        <v>118</v>
      </c>
      <c r="B22" s="182" t="s">
        <v>119</v>
      </c>
      <c r="C22" s="183"/>
      <c r="D22" s="184"/>
      <c r="E22" s="180"/>
      <c r="F22" s="180"/>
      <c r="G22" s="180"/>
      <c r="H22" s="43" t="s">
        <v>837</v>
      </c>
    </row>
    <row r="23" spans="1:8" ht="58" hidden="1" x14ac:dyDescent="0.35">
      <c r="A23" s="181" t="s">
        <v>120</v>
      </c>
      <c r="B23" s="183" t="s">
        <v>121</v>
      </c>
      <c r="C23" s="183" t="s">
        <v>91</v>
      </c>
      <c r="D23" s="184">
        <v>15</v>
      </c>
      <c r="E23" s="180">
        <v>8200</v>
      </c>
      <c r="F23" s="180">
        <v>123000</v>
      </c>
      <c r="G23" s="180" t="s">
        <v>122</v>
      </c>
      <c r="H23" s="43" t="s">
        <v>837</v>
      </c>
    </row>
    <row r="24" spans="1:8" ht="29" hidden="1" x14ac:dyDescent="0.35">
      <c r="A24" s="181" t="s">
        <v>123</v>
      </c>
      <c r="B24" s="183" t="s">
        <v>124</v>
      </c>
      <c r="C24" s="183" t="s">
        <v>91</v>
      </c>
      <c r="D24" s="184">
        <v>6</v>
      </c>
      <c r="E24" s="180">
        <v>1200</v>
      </c>
      <c r="F24" s="180">
        <v>7200</v>
      </c>
      <c r="G24" s="180" t="s">
        <v>122</v>
      </c>
      <c r="H24" s="43" t="s">
        <v>837</v>
      </c>
    </row>
    <row r="25" spans="1:8" hidden="1" x14ac:dyDescent="0.35">
      <c r="A25" s="181" t="s">
        <v>125</v>
      </c>
      <c r="B25" s="183" t="s">
        <v>126</v>
      </c>
      <c r="C25" s="183" t="s">
        <v>91</v>
      </c>
      <c r="D25" s="184">
        <v>50</v>
      </c>
      <c r="E25" s="180">
        <v>38</v>
      </c>
      <c r="F25" s="180">
        <v>1900</v>
      </c>
      <c r="G25" s="180" t="s">
        <v>122</v>
      </c>
      <c r="H25" s="43" t="s">
        <v>837</v>
      </c>
    </row>
    <row r="26" spans="1:8" hidden="1" x14ac:dyDescent="0.35">
      <c r="A26" s="181" t="s">
        <v>127</v>
      </c>
      <c r="B26" s="183" t="s">
        <v>128</v>
      </c>
      <c r="C26" s="183" t="s">
        <v>91</v>
      </c>
      <c r="D26" s="184">
        <v>18</v>
      </c>
      <c r="E26" s="180">
        <v>1200</v>
      </c>
      <c r="F26" s="180">
        <v>21600</v>
      </c>
      <c r="G26" s="180"/>
      <c r="H26" s="43" t="s">
        <v>837</v>
      </c>
    </row>
    <row r="27" spans="1:8" ht="29" hidden="1" x14ac:dyDescent="0.35">
      <c r="A27" s="181" t="s">
        <v>129</v>
      </c>
      <c r="B27" s="183" t="s">
        <v>130</v>
      </c>
      <c r="C27" s="183" t="s">
        <v>91</v>
      </c>
      <c r="D27" s="184">
        <v>18</v>
      </c>
      <c r="E27" s="180">
        <v>250</v>
      </c>
      <c r="F27" s="180">
        <v>4500</v>
      </c>
      <c r="G27" s="180" t="s">
        <v>131</v>
      </c>
      <c r="H27" s="43" t="s">
        <v>837</v>
      </c>
    </row>
    <row r="28" spans="1:8" ht="43.5" hidden="1" x14ac:dyDescent="0.35">
      <c r="A28" s="181" t="s">
        <v>132</v>
      </c>
      <c r="B28" s="183" t="s">
        <v>133</v>
      </c>
      <c r="C28" s="183" t="s">
        <v>115</v>
      </c>
      <c r="D28" s="184">
        <v>18</v>
      </c>
      <c r="E28" s="180">
        <v>15000</v>
      </c>
      <c r="F28" s="180">
        <v>270000</v>
      </c>
      <c r="G28" s="180" t="s">
        <v>131</v>
      </c>
      <c r="H28" s="43" t="s">
        <v>837</v>
      </c>
    </row>
    <row r="29" spans="1:8" hidden="1" x14ac:dyDescent="0.35">
      <c r="A29" s="181" t="s">
        <v>134</v>
      </c>
      <c r="B29" s="183" t="s">
        <v>135</v>
      </c>
      <c r="C29" s="183" t="s">
        <v>115</v>
      </c>
      <c r="D29" s="184">
        <v>18</v>
      </c>
      <c r="E29" s="180">
        <v>450</v>
      </c>
      <c r="F29" s="180">
        <v>8100</v>
      </c>
      <c r="G29" s="180"/>
      <c r="H29" s="43" t="s">
        <v>837</v>
      </c>
    </row>
    <row r="30" spans="1:8" ht="29" hidden="1" x14ac:dyDescent="0.35">
      <c r="A30" s="181" t="s">
        <v>136</v>
      </c>
      <c r="B30" s="183" t="s">
        <v>137</v>
      </c>
      <c r="C30" s="183" t="s">
        <v>91</v>
      </c>
      <c r="D30" s="184">
        <v>6800</v>
      </c>
      <c r="E30" s="180">
        <v>70</v>
      </c>
      <c r="F30" s="180">
        <v>476000</v>
      </c>
      <c r="G30" s="180"/>
      <c r="H30" s="43" t="s">
        <v>837</v>
      </c>
    </row>
    <row r="31" spans="1:8" ht="29" hidden="1" x14ac:dyDescent="0.35">
      <c r="A31" s="181" t="s">
        <v>138</v>
      </c>
      <c r="B31" s="183" t="s">
        <v>139</v>
      </c>
      <c r="C31" s="183" t="s">
        <v>140</v>
      </c>
      <c r="D31" s="184">
        <v>5100</v>
      </c>
      <c r="E31" s="180">
        <v>40</v>
      </c>
      <c r="F31" s="180">
        <v>204000</v>
      </c>
      <c r="G31" s="180"/>
      <c r="H31" s="43" t="s">
        <v>837</v>
      </c>
    </row>
    <row r="32" spans="1:8" ht="29" hidden="1" x14ac:dyDescent="0.35">
      <c r="A32" s="181" t="s">
        <v>141</v>
      </c>
      <c r="B32" s="183" t="s">
        <v>142</v>
      </c>
      <c r="C32" s="183" t="s">
        <v>115</v>
      </c>
      <c r="D32" s="184">
        <v>200</v>
      </c>
      <c r="E32" s="180">
        <v>28</v>
      </c>
      <c r="F32" s="180">
        <v>5600</v>
      </c>
      <c r="G32" s="180"/>
      <c r="H32" s="43" t="s">
        <v>837</v>
      </c>
    </row>
    <row r="33" spans="1:8" hidden="1" x14ac:dyDescent="0.35">
      <c r="A33" s="181" t="s">
        <v>143</v>
      </c>
      <c r="B33" s="183" t="s">
        <v>144</v>
      </c>
      <c r="C33" s="183" t="s">
        <v>115</v>
      </c>
      <c r="D33" s="184">
        <v>18</v>
      </c>
      <c r="E33" s="180">
        <v>5000</v>
      </c>
      <c r="F33" s="180">
        <v>90000</v>
      </c>
      <c r="G33" s="180"/>
      <c r="H33" s="43" t="s">
        <v>837</v>
      </c>
    </row>
    <row r="34" spans="1:8" hidden="1" x14ac:dyDescent="0.35">
      <c r="A34" s="181" t="s">
        <v>145</v>
      </c>
      <c r="B34" s="183" t="s">
        <v>146</v>
      </c>
      <c r="C34" s="183" t="s">
        <v>115</v>
      </c>
      <c r="D34" s="184">
        <v>3</v>
      </c>
      <c r="E34" s="180">
        <v>20</v>
      </c>
      <c r="F34" s="180">
        <v>60</v>
      </c>
      <c r="G34" s="180"/>
      <c r="H34" s="43" t="s">
        <v>837</v>
      </c>
    </row>
    <row r="35" spans="1:8" hidden="1" x14ac:dyDescent="0.35">
      <c r="A35" s="181" t="s">
        <v>147</v>
      </c>
      <c r="B35" s="183" t="s">
        <v>148</v>
      </c>
      <c r="C35" s="183" t="s">
        <v>115</v>
      </c>
      <c r="D35" s="184">
        <v>3</v>
      </c>
      <c r="E35" s="180">
        <v>22</v>
      </c>
      <c r="F35" s="180">
        <v>66</v>
      </c>
      <c r="G35" s="180"/>
      <c r="H35" s="43" t="s">
        <v>837</v>
      </c>
    </row>
    <row r="36" spans="1:8" hidden="1" x14ac:dyDescent="0.35">
      <c r="A36" s="181" t="s">
        <v>149</v>
      </c>
      <c r="B36" s="183" t="s">
        <v>150</v>
      </c>
      <c r="C36" s="183" t="s">
        <v>140</v>
      </c>
      <c r="D36" s="184">
        <v>18</v>
      </c>
      <c r="E36" s="180">
        <v>24</v>
      </c>
      <c r="F36" s="180">
        <v>432</v>
      </c>
      <c r="G36" s="180"/>
      <c r="H36" s="43" t="s">
        <v>837</v>
      </c>
    </row>
    <row r="37" spans="1:8" ht="29" hidden="1" x14ac:dyDescent="0.35">
      <c r="A37" s="181" t="s">
        <v>151</v>
      </c>
      <c r="B37" s="183" t="s">
        <v>152</v>
      </c>
      <c r="C37" s="183" t="s">
        <v>115</v>
      </c>
      <c r="D37" s="184">
        <v>2</v>
      </c>
      <c r="E37" s="180">
        <v>25000</v>
      </c>
      <c r="F37" s="180">
        <v>50000</v>
      </c>
      <c r="G37" s="180" t="s">
        <v>122</v>
      </c>
      <c r="H37" s="43" t="s">
        <v>837</v>
      </c>
    </row>
    <row r="38" spans="1:8" ht="43.5" hidden="1" x14ac:dyDescent="0.35">
      <c r="A38" s="181" t="s">
        <v>153</v>
      </c>
      <c r="B38" s="183" t="s">
        <v>154</v>
      </c>
      <c r="C38" s="183" t="s">
        <v>115</v>
      </c>
      <c r="D38" s="184">
        <v>3</v>
      </c>
      <c r="E38" s="180">
        <v>25000</v>
      </c>
      <c r="F38" s="180">
        <v>75000</v>
      </c>
      <c r="G38" s="180" t="s">
        <v>122</v>
      </c>
      <c r="H38" s="43" t="s">
        <v>837</v>
      </c>
    </row>
    <row r="39" spans="1:8" ht="29" hidden="1" x14ac:dyDescent="0.35">
      <c r="A39" s="181" t="s">
        <v>155</v>
      </c>
      <c r="B39" s="183" t="s">
        <v>156</v>
      </c>
      <c r="C39" s="183" t="s">
        <v>115</v>
      </c>
      <c r="D39" s="184">
        <v>3</v>
      </c>
      <c r="E39" s="180">
        <v>80000</v>
      </c>
      <c r="F39" s="180">
        <v>240000</v>
      </c>
      <c r="G39" s="180"/>
      <c r="H39" s="43" t="s">
        <v>837</v>
      </c>
    </row>
    <row r="40" spans="1:8" ht="29" hidden="1" x14ac:dyDescent="0.35">
      <c r="A40" s="181" t="s">
        <v>157</v>
      </c>
      <c r="B40" s="183" t="s">
        <v>158</v>
      </c>
      <c r="C40" s="183" t="s">
        <v>91</v>
      </c>
      <c r="D40" s="184">
        <v>4</v>
      </c>
      <c r="E40" s="180">
        <v>9200</v>
      </c>
      <c r="F40" s="180">
        <v>36800</v>
      </c>
      <c r="G40" s="180"/>
      <c r="H40" s="43" t="s">
        <v>837</v>
      </c>
    </row>
    <row r="41" spans="1:8" ht="72.5" hidden="1" x14ac:dyDescent="0.35">
      <c r="A41" s="181" t="s">
        <v>159</v>
      </c>
      <c r="B41" s="183" t="s">
        <v>160</v>
      </c>
      <c r="C41" s="183" t="s">
        <v>115</v>
      </c>
      <c r="D41" s="184">
        <v>15</v>
      </c>
      <c r="E41" s="180">
        <v>35000</v>
      </c>
      <c r="F41" s="180">
        <v>525000</v>
      </c>
      <c r="G41" s="180" t="s">
        <v>122</v>
      </c>
      <c r="H41" s="43" t="s">
        <v>837</v>
      </c>
    </row>
    <row r="42" spans="1:8" ht="29" hidden="1" x14ac:dyDescent="0.35">
      <c r="A42" s="181" t="s">
        <v>161</v>
      </c>
      <c r="B42" s="183" t="s">
        <v>162</v>
      </c>
      <c r="C42" s="183" t="s">
        <v>115</v>
      </c>
      <c r="D42" s="184">
        <v>1</v>
      </c>
      <c r="E42" s="180">
        <v>12000</v>
      </c>
      <c r="F42" s="180">
        <v>12000</v>
      </c>
      <c r="G42" s="180"/>
      <c r="H42" s="43" t="s">
        <v>837</v>
      </c>
    </row>
    <row r="43" spans="1:8" hidden="1" x14ac:dyDescent="0.35">
      <c r="A43" s="181"/>
      <c r="B43" s="183"/>
      <c r="C43" s="183"/>
      <c r="D43" s="184"/>
      <c r="E43" s="180"/>
      <c r="F43" s="180"/>
      <c r="G43" s="180"/>
      <c r="H43" s="43" t="s">
        <v>837</v>
      </c>
    </row>
    <row r="44" spans="1:8" hidden="1" x14ac:dyDescent="0.35">
      <c r="A44" s="181" t="s">
        <v>163</v>
      </c>
      <c r="B44" s="182" t="s">
        <v>89</v>
      </c>
      <c r="C44" s="183"/>
      <c r="D44" s="184"/>
      <c r="E44" s="180"/>
      <c r="F44" s="180"/>
      <c r="G44" s="180"/>
      <c r="H44" s="43" t="s">
        <v>89</v>
      </c>
    </row>
    <row r="45" spans="1:8" ht="29" hidden="1" x14ac:dyDescent="0.35">
      <c r="A45" s="181" t="s">
        <v>164</v>
      </c>
      <c r="B45" s="183" t="s">
        <v>15</v>
      </c>
      <c r="C45" s="183" t="s">
        <v>91</v>
      </c>
      <c r="D45" s="184">
        <v>6</v>
      </c>
      <c r="E45" s="180">
        <v>14000</v>
      </c>
      <c r="F45" s="180">
        <v>84000</v>
      </c>
      <c r="G45" s="180"/>
      <c r="H45" s="43" t="s">
        <v>89</v>
      </c>
    </row>
    <row r="46" spans="1:8" ht="29" hidden="1" x14ac:dyDescent="0.35">
      <c r="A46" s="181" t="s">
        <v>165</v>
      </c>
      <c r="B46" s="183" t="s">
        <v>166</v>
      </c>
      <c r="C46" s="183" t="s">
        <v>91</v>
      </c>
      <c r="D46" s="184">
        <v>12</v>
      </c>
      <c r="E46" s="180">
        <v>1750</v>
      </c>
      <c r="F46" s="180">
        <v>21000</v>
      </c>
      <c r="G46" s="180"/>
      <c r="H46" s="43" t="s">
        <v>89</v>
      </c>
    </row>
    <row r="47" spans="1:8" hidden="1" x14ac:dyDescent="0.35">
      <c r="A47" s="181" t="s">
        <v>167</v>
      </c>
      <c r="B47" s="183" t="s">
        <v>168</v>
      </c>
      <c r="C47" s="183" t="s">
        <v>91</v>
      </c>
      <c r="D47" s="184">
        <v>66</v>
      </c>
      <c r="E47" s="180">
        <v>900</v>
      </c>
      <c r="F47" s="180">
        <v>59400</v>
      </c>
      <c r="G47" s="180"/>
      <c r="H47" s="43" t="s">
        <v>89</v>
      </c>
    </row>
    <row r="48" spans="1:8" ht="29" hidden="1" x14ac:dyDescent="0.35">
      <c r="A48" s="181" t="s">
        <v>169</v>
      </c>
      <c r="B48" s="183" t="s">
        <v>24</v>
      </c>
      <c r="C48" s="183" t="s">
        <v>91</v>
      </c>
      <c r="D48" s="184">
        <v>165</v>
      </c>
      <c r="E48" s="180">
        <v>7500</v>
      </c>
      <c r="F48" s="180">
        <v>1237500</v>
      </c>
      <c r="G48" s="180"/>
      <c r="H48" s="43" t="s">
        <v>89</v>
      </c>
    </row>
    <row r="49" spans="1:8" hidden="1" x14ac:dyDescent="0.35">
      <c r="A49" s="181" t="s">
        <v>170</v>
      </c>
      <c r="B49" s="183" t="s">
        <v>19</v>
      </c>
      <c r="C49" s="183" t="s">
        <v>91</v>
      </c>
      <c r="D49" s="184">
        <v>165</v>
      </c>
      <c r="E49" s="180">
        <v>400</v>
      </c>
      <c r="F49" s="180">
        <v>66000</v>
      </c>
      <c r="G49" s="180"/>
      <c r="H49" s="43" t="s">
        <v>89</v>
      </c>
    </row>
    <row r="50" spans="1:8" hidden="1" x14ac:dyDescent="0.35">
      <c r="A50" s="181" t="s">
        <v>171</v>
      </c>
      <c r="B50" s="183" t="s">
        <v>172</v>
      </c>
      <c r="C50" s="183" t="s">
        <v>115</v>
      </c>
      <c r="D50" s="184">
        <v>1</v>
      </c>
      <c r="E50" s="180">
        <v>107436</v>
      </c>
      <c r="F50" s="180">
        <v>107436</v>
      </c>
      <c r="G50" s="180"/>
      <c r="H50" s="43" t="s">
        <v>89</v>
      </c>
    </row>
    <row r="51" spans="1:8" hidden="1" x14ac:dyDescent="0.35">
      <c r="A51" s="181"/>
      <c r="B51" s="183"/>
      <c r="C51" s="183"/>
      <c r="D51" s="184"/>
      <c r="E51" s="180"/>
      <c r="F51" s="180"/>
      <c r="G51" s="180"/>
    </row>
    <row r="52" spans="1:8" hidden="1" x14ac:dyDescent="0.35">
      <c r="A52" s="181" t="s">
        <v>173</v>
      </c>
      <c r="B52" s="182" t="s">
        <v>174</v>
      </c>
      <c r="C52" s="183"/>
      <c r="D52" s="184"/>
      <c r="E52" s="180"/>
      <c r="F52" s="180"/>
      <c r="G52" s="180" t="s">
        <v>175</v>
      </c>
      <c r="H52" s="43" t="s">
        <v>838</v>
      </c>
    </row>
    <row r="53" spans="1:8" hidden="1" x14ac:dyDescent="0.35">
      <c r="A53" s="181" t="s">
        <v>176</v>
      </c>
      <c r="B53" s="183" t="s">
        <v>177</v>
      </c>
      <c r="C53" s="183" t="s">
        <v>140</v>
      </c>
      <c r="D53" s="184">
        <v>850</v>
      </c>
      <c r="E53" s="180">
        <v>37</v>
      </c>
      <c r="F53" s="180">
        <v>31450</v>
      </c>
      <c r="G53" s="180" t="s">
        <v>178</v>
      </c>
      <c r="H53" s="43" t="s">
        <v>838</v>
      </c>
    </row>
    <row r="54" spans="1:8" hidden="1" x14ac:dyDescent="0.35">
      <c r="A54" s="181" t="s">
        <v>179</v>
      </c>
      <c r="B54" s="183" t="s">
        <v>180</v>
      </c>
      <c r="C54" s="183" t="s">
        <v>140</v>
      </c>
      <c r="D54" s="184">
        <v>250</v>
      </c>
      <c r="E54" s="180">
        <v>56</v>
      </c>
      <c r="F54" s="180">
        <v>14000</v>
      </c>
      <c r="G54" s="180" t="s">
        <v>178</v>
      </c>
      <c r="H54" s="43" t="s">
        <v>838</v>
      </c>
    </row>
    <row r="55" spans="1:8" ht="29" hidden="1" x14ac:dyDescent="0.35">
      <c r="A55" s="181" t="s">
        <v>181</v>
      </c>
      <c r="B55" s="183" t="s">
        <v>182</v>
      </c>
      <c r="C55" s="183" t="s">
        <v>140</v>
      </c>
      <c r="D55" s="184">
        <v>250</v>
      </c>
      <c r="E55" s="180">
        <v>12.5</v>
      </c>
      <c r="F55" s="180">
        <v>3125</v>
      </c>
      <c r="G55" s="180" t="s">
        <v>178</v>
      </c>
      <c r="H55" s="43" t="s">
        <v>838</v>
      </c>
    </row>
    <row r="56" spans="1:8" ht="43.5" hidden="1" x14ac:dyDescent="0.35">
      <c r="A56" s="181" t="s">
        <v>183</v>
      </c>
      <c r="B56" s="183" t="s">
        <v>184</v>
      </c>
      <c r="C56" s="183" t="s">
        <v>140</v>
      </c>
      <c r="D56" s="184">
        <v>250</v>
      </c>
      <c r="E56" s="180">
        <v>71</v>
      </c>
      <c r="F56" s="180">
        <v>17750</v>
      </c>
      <c r="G56" s="180" t="s">
        <v>178</v>
      </c>
      <c r="H56" s="43" t="s">
        <v>838</v>
      </c>
    </row>
    <row r="57" spans="1:8" ht="43.5" hidden="1" x14ac:dyDescent="0.35">
      <c r="A57" s="181" t="s">
        <v>185</v>
      </c>
      <c r="B57" s="183" t="s">
        <v>186</v>
      </c>
      <c r="C57" s="183" t="s">
        <v>140</v>
      </c>
      <c r="D57" s="184">
        <v>200</v>
      </c>
      <c r="E57" s="180">
        <v>140</v>
      </c>
      <c r="F57" s="180">
        <v>28000</v>
      </c>
      <c r="G57" s="180" t="s">
        <v>178</v>
      </c>
      <c r="H57" s="43" t="s">
        <v>838</v>
      </c>
    </row>
    <row r="58" spans="1:8" ht="72.5" hidden="1" x14ac:dyDescent="0.35">
      <c r="A58" s="181" t="s">
        <v>187</v>
      </c>
      <c r="B58" s="183" t="s">
        <v>188</v>
      </c>
      <c r="C58" s="183" t="s">
        <v>140</v>
      </c>
      <c r="D58" s="184">
        <v>500</v>
      </c>
      <c r="E58" s="180">
        <v>63</v>
      </c>
      <c r="F58" s="180">
        <v>31500</v>
      </c>
      <c r="G58" s="180" t="s">
        <v>178</v>
      </c>
      <c r="H58" s="43" t="s">
        <v>838</v>
      </c>
    </row>
    <row r="59" spans="1:8" ht="43.5" hidden="1" x14ac:dyDescent="0.35">
      <c r="A59" s="181" t="s">
        <v>189</v>
      </c>
      <c r="B59" s="183" t="s">
        <v>190</v>
      </c>
      <c r="C59" s="183" t="s">
        <v>115</v>
      </c>
      <c r="D59" s="184">
        <v>650</v>
      </c>
      <c r="E59" s="180">
        <v>325</v>
      </c>
      <c r="F59" s="180">
        <v>211250</v>
      </c>
      <c r="G59" s="180" t="s">
        <v>178</v>
      </c>
      <c r="H59" s="43" t="s">
        <v>838</v>
      </c>
    </row>
    <row r="60" spans="1:8" ht="43.5" hidden="1" x14ac:dyDescent="0.35">
      <c r="A60" s="181" t="s">
        <v>191</v>
      </c>
      <c r="B60" s="183" t="s">
        <v>192</v>
      </c>
      <c r="C60" s="183" t="s">
        <v>115</v>
      </c>
      <c r="D60" s="184">
        <v>25</v>
      </c>
      <c r="E60" s="180">
        <v>460</v>
      </c>
      <c r="F60" s="180">
        <v>11500</v>
      </c>
      <c r="G60" s="180" t="s">
        <v>178</v>
      </c>
      <c r="H60" s="43" t="s">
        <v>838</v>
      </c>
    </row>
    <row r="61" spans="1:8" hidden="1" x14ac:dyDescent="0.35">
      <c r="A61" s="181" t="s">
        <v>193</v>
      </c>
      <c r="B61" s="183" t="s">
        <v>194</v>
      </c>
      <c r="C61" s="183" t="s">
        <v>91</v>
      </c>
      <c r="D61" s="184">
        <v>25</v>
      </c>
      <c r="E61" s="180">
        <v>2030</v>
      </c>
      <c r="F61" s="180">
        <v>50750</v>
      </c>
      <c r="G61" s="180" t="s">
        <v>178</v>
      </c>
      <c r="H61" s="43" t="s">
        <v>838</v>
      </c>
    </row>
    <row r="62" spans="1:8" hidden="1" x14ac:dyDescent="0.35">
      <c r="A62" s="181" t="s">
        <v>195</v>
      </c>
      <c r="B62" s="183" t="s">
        <v>196</v>
      </c>
      <c r="C62" s="183" t="s">
        <v>91</v>
      </c>
      <c r="D62" s="184">
        <v>12</v>
      </c>
      <c r="E62" s="180">
        <v>2660</v>
      </c>
      <c r="F62" s="180">
        <v>31920</v>
      </c>
      <c r="G62" s="180" t="s">
        <v>178</v>
      </c>
      <c r="H62" s="43" t="s">
        <v>838</v>
      </c>
    </row>
    <row r="63" spans="1:8" ht="29" hidden="1" x14ac:dyDescent="0.35">
      <c r="A63" s="181" t="s">
        <v>197</v>
      </c>
      <c r="B63" s="183" t="s">
        <v>198</v>
      </c>
      <c r="C63" s="183" t="s">
        <v>91</v>
      </c>
      <c r="D63" s="184">
        <v>6</v>
      </c>
      <c r="E63" s="180">
        <v>7500</v>
      </c>
      <c r="F63" s="180">
        <v>45000</v>
      </c>
      <c r="G63" s="180" t="s">
        <v>178</v>
      </c>
      <c r="H63" s="43" t="s">
        <v>838</v>
      </c>
    </row>
    <row r="64" spans="1:8" ht="29" hidden="1" x14ac:dyDescent="0.35">
      <c r="A64" s="181" t="s">
        <v>199</v>
      </c>
      <c r="B64" s="183" t="s">
        <v>200</v>
      </c>
      <c r="C64" s="183" t="s">
        <v>91</v>
      </c>
      <c r="D64" s="184">
        <v>10</v>
      </c>
      <c r="E64" s="180">
        <v>300</v>
      </c>
      <c r="F64" s="180">
        <v>3000</v>
      </c>
      <c r="G64" s="180" t="s">
        <v>178</v>
      </c>
      <c r="H64" s="43" t="s">
        <v>838</v>
      </c>
    </row>
    <row r="65" spans="1:13" ht="29" hidden="1" x14ac:dyDescent="0.35">
      <c r="A65" s="181" t="s">
        <v>201</v>
      </c>
      <c r="B65" s="183" t="s">
        <v>202</v>
      </c>
      <c r="C65" s="183" t="s">
        <v>91</v>
      </c>
      <c r="D65" s="184">
        <v>10</v>
      </c>
      <c r="E65" s="180">
        <v>410</v>
      </c>
      <c r="F65" s="180">
        <v>4100</v>
      </c>
      <c r="G65" s="180" t="s">
        <v>178</v>
      </c>
      <c r="H65" s="43" t="s">
        <v>838</v>
      </c>
    </row>
    <row r="66" spans="1:13" ht="43.5" hidden="1" x14ac:dyDescent="0.35">
      <c r="A66" s="181" t="s">
        <v>203</v>
      </c>
      <c r="B66" s="183" t="s">
        <v>204</v>
      </c>
      <c r="C66" s="183" t="s">
        <v>115</v>
      </c>
      <c r="D66" s="184">
        <v>12</v>
      </c>
      <c r="E66" s="180">
        <v>60420</v>
      </c>
      <c r="F66" s="180">
        <v>725040</v>
      </c>
      <c r="G66" s="180" t="s">
        <v>178</v>
      </c>
      <c r="H66" s="43" t="s">
        <v>838</v>
      </c>
    </row>
    <row r="67" spans="1:13" ht="29" hidden="1" x14ac:dyDescent="0.35">
      <c r="A67" s="181" t="s">
        <v>205</v>
      </c>
      <c r="B67" s="183" t="s">
        <v>206</v>
      </c>
      <c r="C67" s="183" t="s">
        <v>140</v>
      </c>
      <c r="D67" s="184">
        <v>5</v>
      </c>
      <c r="E67" s="180">
        <v>2450</v>
      </c>
      <c r="F67" s="180">
        <v>12250</v>
      </c>
      <c r="G67" s="180" t="s">
        <v>178</v>
      </c>
      <c r="H67" s="43" t="s">
        <v>838</v>
      </c>
    </row>
    <row r="68" spans="1:13" hidden="1" x14ac:dyDescent="0.35">
      <c r="A68" s="181" t="s">
        <v>207</v>
      </c>
      <c r="B68" s="183" t="s">
        <v>208</v>
      </c>
      <c r="C68" s="183" t="s">
        <v>140</v>
      </c>
      <c r="D68" s="184">
        <v>2800</v>
      </c>
      <c r="E68" s="180">
        <v>9.6</v>
      </c>
      <c r="F68" s="180">
        <v>26880</v>
      </c>
      <c r="G68" s="180" t="s">
        <v>178</v>
      </c>
      <c r="H68" s="43" t="s">
        <v>838</v>
      </c>
    </row>
    <row r="69" spans="1:13" ht="29" hidden="1" x14ac:dyDescent="0.35">
      <c r="A69" s="181" t="s">
        <v>209</v>
      </c>
      <c r="B69" s="183" t="s">
        <v>210</v>
      </c>
      <c r="C69" s="183" t="s">
        <v>140</v>
      </c>
      <c r="D69" s="184">
        <v>2400</v>
      </c>
      <c r="E69" s="180">
        <v>16</v>
      </c>
      <c r="F69" s="180">
        <v>38400</v>
      </c>
      <c r="G69" s="180" t="s">
        <v>178</v>
      </c>
      <c r="H69" s="43" t="s">
        <v>838</v>
      </c>
    </row>
    <row r="70" spans="1:13" hidden="1" x14ac:dyDescent="0.35">
      <c r="A70" s="181" t="s">
        <v>211</v>
      </c>
      <c r="B70" s="183" t="s">
        <v>212</v>
      </c>
      <c r="C70" s="183" t="s">
        <v>140</v>
      </c>
      <c r="D70" s="184">
        <v>250</v>
      </c>
      <c r="E70" s="180">
        <v>64</v>
      </c>
      <c r="F70" s="180">
        <v>16000</v>
      </c>
      <c r="G70" s="180" t="s">
        <v>178</v>
      </c>
      <c r="H70" s="43" t="s">
        <v>838</v>
      </c>
    </row>
    <row r="71" spans="1:13" ht="29" hidden="1" x14ac:dyDescent="0.35">
      <c r="A71" s="181" t="s">
        <v>213</v>
      </c>
      <c r="B71" s="183" t="s">
        <v>214</v>
      </c>
      <c r="C71" s="183" t="s">
        <v>140</v>
      </c>
      <c r="D71" s="184">
        <v>380</v>
      </c>
      <c r="E71" s="180">
        <v>43</v>
      </c>
      <c r="F71" s="180">
        <v>16340</v>
      </c>
      <c r="G71" s="180" t="s">
        <v>178</v>
      </c>
      <c r="H71" s="43" t="s">
        <v>838</v>
      </c>
    </row>
    <row r="72" spans="1:13" ht="29" x14ac:dyDescent="0.35">
      <c r="A72" s="181" t="s">
        <v>215</v>
      </c>
      <c r="B72" s="183" t="s">
        <v>216</v>
      </c>
      <c r="C72" s="183" t="s">
        <v>140</v>
      </c>
      <c r="D72" s="184">
        <v>1200</v>
      </c>
      <c r="E72" s="180">
        <v>47</v>
      </c>
      <c r="F72" s="180">
        <v>56400</v>
      </c>
      <c r="G72" s="180" t="s">
        <v>178</v>
      </c>
      <c r="H72" s="43" t="s">
        <v>838</v>
      </c>
    </row>
    <row r="73" spans="1:13" ht="29" x14ac:dyDescent="0.35">
      <c r="A73" s="181" t="s">
        <v>217</v>
      </c>
      <c r="B73" s="183" t="s">
        <v>216</v>
      </c>
      <c r="C73" s="183" t="s">
        <v>140</v>
      </c>
      <c r="D73" s="184">
        <v>2450</v>
      </c>
      <c r="E73" s="198">
        <v>72</v>
      </c>
      <c r="F73" s="180">
        <v>176400</v>
      </c>
      <c r="G73" s="180" t="s">
        <v>178</v>
      </c>
      <c r="H73" s="43" t="s">
        <v>838</v>
      </c>
      <c r="M73">
        <f>E73*D73</f>
        <v>176400</v>
      </c>
    </row>
    <row r="74" spans="1:13" ht="29" hidden="1" x14ac:dyDescent="0.35">
      <c r="A74" s="181" t="s">
        <v>218</v>
      </c>
      <c r="B74" s="183" t="s">
        <v>219</v>
      </c>
      <c r="C74" s="183" t="s">
        <v>140</v>
      </c>
      <c r="D74" s="184">
        <v>2550</v>
      </c>
      <c r="E74" s="180">
        <v>91</v>
      </c>
      <c r="F74" s="180">
        <v>232050</v>
      </c>
      <c r="G74" s="180" t="s">
        <v>178</v>
      </c>
      <c r="H74" s="43" t="s">
        <v>838</v>
      </c>
    </row>
    <row r="75" spans="1:13" ht="29" hidden="1" x14ac:dyDescent="0.35">
      <c r="A75" s="181" t="s">
        <v>220</v>
      </c>
      <c r="B75" s="183" t="s">
        <v>221</v>
      </c>
      <c r="C75" s="183" t="s">
        <v>140</v>
      </c>
      <c r="D75" s="184">
        <v>150</v>
      </c>
      <c r="E75" s="180">
        <v>123</v>
      </c>
      <c r="F75" s="180">
        <v>18450</v>
      </c>
      <c r="G75" s="180" t="s">
        <v>178</v>
      </c>
      <c r="H75" s="43" t="s">
        <v>838</v>
      </c>
    </row>
    <row r="76" spans="1:13" hidden="1" x14ac:dyDescent="0.35">
      <c r="A76" s="181" t="s">
        <v>222</v>
      </c>
      <c r="B76" s="183" t="s">
        <v>223</v>
      </c>
      <c r="C76" s="183" t="s">
        <v>140</v>
      </c>
      <c r="D76" s="184">
        <v>2000</v>
      </c>
      <c r="E76" s="180">
        <v>19</v>
      </c>
      <c r="F76" s="180">
        <v>38000</v>
      </c>
      <c r="G76" s="180" t="s">
        <v>178</v>
      </c>
      <c r="H76" s="43" t="s">
        <v>838</v>
      </c>
    </row>
    <row r="77" spans="1:13" ht="29" hidden="1" x14ac:dyDescent="0.35">
      <c r="A77" s="181" t="s">
        <v>224</v>
      </c>
      <c r="B77" s="183" t="s">
        <v>225</v>
      </c>
      <c r="C77" s="183" t="s">
        <v>91</v>
      </c>
      <c r="D77" s="184">
        <v>20</v>
      </c>
      <c r="E77" s="180">
        <v>48</v>
      </c>
      <c r="F77" s="180">
        <v>960</v>
      </c>
      <c r="G77" s="180" t="s">
        <v>178</v>
      </c>
      <c r="H77" s="43" t="s">
        <v>838</v>
      </c>
    </row>
    <row r="78" spans="1:13" hidden="1" x14ac:dyDescent="0.35">
      <c r="A78" s="181" t="s">
        <v>226</v>
      </c>
      <c r="B78" s="183" t="s">
        <v>227</v>
      </c>
      <c r="C78" s="183" t="s">
        <v>115</v>
      </c>
      <c r="D78" s="184">
        <v>5</v>
      </c>
      <c r="E78" s="180">
        <v>2340</v>
      </c>
      <c r="F78" s="180">
        <v>11700</v>
      </c>
      <c r="G78" s="180" t="s">
        <v>178</v>
      </c>
      <c r="H78" s="43" t="s">
        <v>838</v>
      </c>
    </row>
    <row r="79" spans="1:13" ht="43.5" hidden="1" x14ac:dyDescent="0.35">
      <c r="A79" s="181" t="s">
        <v>228</v>
      </c>
      <c r="B79" s="183" t="s">
        <v>229</v>
      </c>
      <c r="C79" s="183" t="s">
        <v>91</v>
      </c>
      <c r="D79" s="184">
        <v>12</v>
      </c>
      <c r="E79" s="180">
        <v>210</v>
      </c>
      <c r="F79" s="180">
        <v>2520</v>
      </c>
      <c r="G79" s="180" t="s">
        <v>178</v>
      </c>
      <c r="H79" s="43" t="s">
        <v>838</v>
      </c>
    </row>
    <row r="80" spans="1:13" ht="58" hidden="1" x14ac:dyDescent="0.35">
      <c r="A80" s="181" t="s">
        <v>230</v>
      </c>
      <c r="B80" s="183" t="s">
        <v>231</v>
      </c>
      <c r="C80" s="183" t="s">
        <v>91</v>
      </c>
      <c r="D80" s="184">
        <v>4</v>
      </c>
      <c r="E80" s="180">
        <v>55750</v>
      </c>
      <c r="F80" s="180">
        <v>223000</v>
      </c>
      <c r="G80" s="180" t="s">
        <v>178</v>
      </c>
      <c r="H80" s="43" t="s">
        <v>838</v>
      </c>
    </row>
    <row r="81" spans="1:8" ht="43.5" hidden="1" x14ac:dyDescent="0.35">
      <c r="A81" s="181" t="s">
        <v>232</v>
      </c>
      <c r="B81" s="183" t="s">
        <v>233</v>
      </c>
      <c r="C81" s="183" t="s">
        <v>91</v>
      </c>
      <c r="D81" s="184">
        <v>4</v>
      </c>
      <c r="E81" s="180">
        <v>3430</v>
      </c>
      <c r="F81" s="180">
        <v>13720</v>
      </c>
      <c r="G81" s="180" t="s">
        <v>178</v>
      </c>
      <c r="H81" s="43" t="s">
        <v>838</v>
      </c>
    </row>
    <row r="82" spans="1:8" ht="36" hidden="1" customHeight="1" x14ac:dyDescent="0.35">
      <c r="A82" s="181" t="s">
        <v>234</v>
      </c>
      <c r="B82" s="183" t="s">
        <v>235</v>
      </c>
      <c r="C82" s="183" t="s">
        <v>91</v>
      </c>
      <c r="D82" s="184">
        <v>4</v>
      </c>
      <c r="E82" s="180">
        <v>300</v>
      </c>
      <c r="F82" s="180">
        <v>1200</v>
      </c>
      <c r="G82" s="180" t="s">
        <v>178</v>
      </c>
      <c r="H82" s="43" t="s">
        <v>838</v>
      </c>
    </row>
    <row r="83" spans="1:8" ht="42" hidden="1" customHeight="1" x14ac:dyDescent="0.35">
      <c r="A83" s="181" t="s">
        <v>236</v>
      </c>
      <c r="B83" s="183" t="s">
        <v>237</v>
      </c>
      <c r="C83" s="183" t="s">
        <v>91</v>
      </c>
      <c r="D83" s="184">
        <v>4</v>
      </c>
      <c r="E83" s="180">
        <v>650</v>
      </c>
      <c r="F83" s="180">
        <v>2600</v>
      </c>
      <c r="G83" s="180" t="s">
        <v>178</v>
      </c>
      <c r="H83" s="43" t="s">
        <v>838</v>
      </c>
    </row>
    <row r="84" spans="1:8" ht="18.75" hidden="1" customHeight="1" x14ac:dyDescent="0.35">
      <c r="A84" s="181" t="s">
        <v>238</v>
      </c>
      <c r="B84" s="183" t="s">
        <v>239</v>
      </c>
      <c r="C84" s="183" t="s">
        <v>140</v>
      </c>
      <c r="D84" s="184">
        <v>200</v>
      </c>
      <c r="E84" s="180">
        <v>22</v>
      </c>
      <c r="F84" s="180">
        <v>4400</v>
      </c>
      <c r="G84" s="180" t="s">
        <v>178</v>
      </c>
      <c r="H84" s="43" t="s">
        <v>838</v>
      </c>
    </row>
    <row r="85" spans="1:8" hidden="1" x14ac:dyDescent="0.35">
      <c r="A85" s="181"/>
      <c r="B85" s="183"/>
      <c r="C85" s="183"/>
      <c r="D85" s="184"/>
      <c r="E85" s="180"/>
      <c r="F85" s="180"/>
      <c r="G85" s="180"/>
    </row>
    <row r="86" spans="1:8" hidden="1" x14ac:dyDescent="0.35">
      <c r="A86" s="181" t="s">
        <v>240</v>
      </c>
      <c r="B86" s="182" t="s">
        <v>241</v>
      </c>
      <c r="C86" s="183"/>
      <c r="D86" s="184"/>
      <c r="E86" s="180"/>
      <c r="F86" s="180"/>
      <c r="G86" s="180"/>
      <c r="H86" s="43" t="s">
        <v>836</v>
      </c>
    </row>
    <row r="87" spans="1:8" hidden="1" x14ac:dyDescent="0.35">
      <c r="A87" s="181" t="s">
        <v>242</v>
      </c>
      <c r="B87" s="182" t="s">
        <v>119</v>
      </c>
      <c r="C87" s="183"/>
      <c r="D87" s="184"/>
      <c r="E87" s="180"/>
      <c r="F87" s="180"/>
      <c r="G87" s="180"/>
      <c r="H87" s="43" t="s">
        <v>837</v>
      </c>
    </row>
    <row r="88" spans="1:8" hidden="1" x14ac:dyDescent="0.35">
      <c r="A88" s="181" t="s">
        <v>243</v>
      </c>
      <c r="B88" s="183" t="s">
        <v>244</v>
      </c>
      <c r="C88" s="183" t="s">
        <v>91</v>
      </c>
      <c r="D88" s="184">
        <v>3</v>
      </c>
      <c r="E88" s="180">
        <v>575</v>
      </c>
      <c r="F88" s="180">
        <v>1725</v>
      </c>
      <c r="G88" s="180" t="s">
        <v>245</v>
      </c>
      <c r="H88" s="43" t="s">
        <v>837</v>
      </c>
    </row>
    <row r="89" spans="1:8" ht="58" hidden="1" x14ac:dyDescent="0.35">
      <c r="A89" s="181" t="s">
        <v>246</v>
      </c>
      <c r="B89" s="183" t="s">
        <v>247</v>
      </c>
      <c r="C89" s="183" t="s">
        <v>91</v>
      </c>
      <c r="D89" s="184">
        <v>41</v>
      </c>
      <c r="E89" s="180">
        <v>8200</v>
      </c>
      <c r="F89" s="180">
        <v>336200</v>
      </c>
      <c r="G89" s="180"/>
      <c r="H89" s="43" t="s">
        <v>837</v>
      </c>
    </row>
    <row r="90" spans="1:8" hidden="1" x14ac:dyDescent="0.35">
      <c r="A90" s="181" t="s">
        <v>248</v>
      </c>
      <c r="B90" s="183" t="s">
        <v>249</v>
      </c>
      <c r="C90" s="183" t="s">
        <v>91</v>
      </c>
      <c r="D90" s="184">
        <v>2</v>
      </c>
      <c r="E90" s="180">
        <v>205</v>
      </c>
      <c r="F90" s="180">
        <v>410</v>
      </c>
      <c r="G90" s="180" t="s">
        <v>178</v>
      </c>
      <c r="H90" s="43" t="s">
        <v>837</v>
      </c>
    </row>
    <row r="91" spans="1:8" ht="29" hidden="1" x14ac:dyDescent="0.35">
      <c r="A91" s="181" t="s">
        <v>250</v>
      </c>
      <c r="B91" s="183" t="s">
        <v>124</v>
      </c>
      <c r="C91" s="183" t="s">
        <v>91</v>
      </c>
      <c r="D91" s="184">
        <v>6</v>
      </c>
      <c r="E91" s="180">
        <v>1200</v>
      </c>
      <c r="F91" s="180">
        <v>7200</v>
      </c>
      <c r="G91" s="180" t="s">
        <v>178</v>
      </c>
      <c r="H91" s="43" t="s">
        <v>837</v>
      </c>
    </row>
    <row r="92" spans="1:8" hidden="1" x14ac:dyDescent="0.35">
      <c r="A92" s="181" t="s">
        <v>251</v>
      </c>
      <c r="B92" s="183" t="s">
        <v>126</v>
      </c>
      <c r="C92" s="183" t="s">
        <v>91</v>
      </c>
      <c r="D92" s="184">
        <v>50</v>
      </c>
      <c r="E92" s="180">
        <v>38</v>
      </c>
      <c r="F92" s="180">
        <v>1900</v>
      </c>
      <c r="G92" s="180" t="s">
        <v>178</v>
      </c>
      <c r="H92" s="43" t="s">
        <v>837</v>
      </c>
    </row>
    <row r="93" spans="1:8" hidden="1" x14ac:dyDescent="0.35">
      <c r="A93" s="181" t="s">
        <v>252</v>
      </c>
      <c r="B93" s="183" t="s">
        <v>128</v>
      </c>
      <c r="C93" s="183" t="s">
        <v>91</v>
      </c>
      <c r="D93" s="184">
        <v>48</v>
      </c>
      <c r="E93" s="180">
        <v>1200</v>
      </c>
      <c r="F93" s="180">
        <v>57600</v>
      </c>
      <c r="G93" s="180" t="s">
        <v>253</v>
      </c>
      <c r="H93" s="43" t="s">
        <v>837</v>
      </c>
    </row>
    <row r="94" spans="1:8" ht="29" hidden="1" x14ac:dyDescent="0.35">
      <c r="A94" s="185" t="s">
        <v>254</v>
      </c>
      <c r="B94" s="186" t="s">
        <v>130</v>
      </c>
      <c r="C94" s="186" t="s">
        <v>91</v>
      </c>
      <c r="D94" s="187">
        <v>48</v>
      </c>
      <c r="E94" s="188">
        <v>250</v>
      </c>
      <c r="F94" s="188">
        <v>12000</v>
      </c>
      <c r="G94" s="188" t="s">
        <v>255</v>
      </c>
      <c r="H94" s="43" t="s">
        <v>837</v>
      </c>
    </row>
    <row r="95" spans="1:8" ht="43.5" hidden="1" x14ac:dyDescent="0.35">
      <c r="A95" s="185" t="s">
        <v>256</v>
      </c>
      <c r="B95" s="186" t="s">
        <v>133</v>
      </c>
      <c r="C95" s="186" t="s">
        <v>115</v>
      </c>
      <c r="D95" s="187">
        <v>48</v>
      </c>
      <c r="E95" s="188">
        <v>15000</v>
      </c>
      <c r="F95" s="188">
        <v>720000</v>
      </c>
      <c r="G95" s="188" t="s">
        <v>255</v>
      </c>
      <c r="H95" s="43" t="s">
        <v>837</v>
      </c>
    </row>
    <row r="96" spans="1:8" hidden="1" x14ac:dyDescent="0.35">
      <c r="A96" s="181" t="s">
        <v>257</v>
      </c>
      <c r="B96" s="183" t="s">
        <v>135</v>
      </c>
      <c r="C96" s="183" t="s">
        <v>115</v>
      </c>
      <c r="D96" s="184">
        <v>48</v>
      </c>
      <c r="E96" s="180">
        <v>450</v>
      </c>
      <c r="F96" s="180">
        <v>21600</v>
      </c>
      <c r="G96" s="180"/>
      <c r="H96" s="43" t="s">
        <v>837</v>
      </c>
    </row>
    <row r="97" spans="1:8" ht="29" hidden="1" x14ac:dyDescent="0.35">
      <c r="A97" s="181" t="s">
        <v>258</v>
      </c>
      <c r="B97" s="183" t="s">
        <v>137</v>
      </c>
      <c r="C97" s="183" t="s">
        <v>91</v>
      </c>
      <c r="D97" s="184">
        <v>14800</v>
      </c>
      <c r="E97" s="180">
        <v>70</v>
      </c>
      <c r="F97" s="180">
        <v>1036000</v>
      </c>
      <c r="G97" s="180"/>
      <c r="H97" s="43" t="s">
        <v>837</v>
      </c>
    </row>
    <row r="98" spans="1:8" ht="29" hidden="1" x14ac:dyDescent="0.35">
      <c r="A98" s="181" t="s">
        <v>259</v>
      </c>
      <c r="B98" s="183" t="s">
        <v>139</v>
      </c>
      <c r="C98" s="183" t="s">
        <v>140</v>
      </c>
      <c r="D98" s="184">
        <v>6350</v>
      </c>
      <c r="E98" s="180">
        <v>40</v>
      </c>
      <c r="F98" s="180">
        <v>254000</v>
      </c>
      <c r="G98" s="180"/>
      <c r="H98" s="43" t="s">
        <v>837</v>
      </c>
    </row>
    <row r="99" spans="1:8" ht="29" hidden="1" x14ac:dyDescent="0.35">
      <c r="A99" s="181" t="s">
        <v>260</v>
      </c>
      <c r="B99" s="183" t="s">
        <v>142</v>
      </c>
      <c r="C99" s="183" t="s">
        <v>115</v>
      </c>
      <c r="D99" s="184">
        <v>200</v>
      </c>
      <c r="E99" s="180">
        <v>28</v>
      </c>
      <c r="F99" s="180">
        <v>5600</v>
      </c>
      <c r="G99" s="180"/>
      <c r="H99" s="43" t="s">
        <v>837</v>
      </c>
    </row>
    <row r="100" spans="1:8" hidden="1" x14ac:dyDescent="0.35">
      <c r="A100" s="181" t="s">
        <v>261</v>
      </c>
      <c r="B100" s="183" t="s">
        <v>144</v>
      </c>
      <c r="C100" s="183" t="s">
        <v>115</v>
      </c>
      <c r="D100" s="184">
        <v>48</v>
      </c>
      <c r="E100" s="180">
        <v>5000</v>
      </c>
      <c r="F100" s="180">
        <v>240000</v>
      </c>
      <c r="G100" s="180"/>
      <c r="H100" s="43" t="s">
        <v>837</v>
      </c>
    </row>
    <row r="101" spans="1:8" hidden="1" x14ac:dyDescent="0.35">
      <c r="A101" s="181" t="s">
        <v>262</v>
      </c>
      <c r="B101" s="183" t="s">
        <v>146</v>
      </c>
      <c r="C101" s="183" t="s">
        <v>115</v>
      </c>
      <c r="D101" s="184">
        <v>3</v>
      </c>
      <c r="E101" s="180">
        <v>20</v>
      </c>
      <c r="F101" s="180">
        <v>60</v>
      </c>
      <c r="G101" s="180"/>
      <c r="H101" s="43" t="s">
        <v>837</v>
      </c>
    </row>
    <row r="102" spans="1:8" hidden="1" x14ac:dyDescent="0.35">
      <c r="A102" s="181" t="s">
        <v>263</v>
      </c>
      <c r="B102" s="183" t="s">
        <v>148</v>
      </c>
      <c r="C102" s="183" t="s">
        <v>115</v>
      </c>
      <c r="D102" s="184">
        <v>12</v>
      </c>
      <c r="E102" s="180">
        <v>22</v>
      </c>
      <c r="F102" s="180">
        <v>264</v>
      </c>
      <c r="G102" s="180"/>
      <c r="H102" s="43" t="s">
        <v>837</v>
      </c>
    </row>
    <row r="103" spans="1:8" hidden="1" x14ac:dyDescent="0.35">
      <c r="A103" s="181" t="s">
        <v>264</v>
      </c>
      <c r="B103" s="183" t="s">
        <v>150</v>
      </c>
      <c r="C103" s="183" t="s">
        <v>140</v>
      </c>
      <c r="D103" s="184">
        <v>48</v>
      </c>
      <c r="E103" s="180">
        <v>24</v>
      </c>
      <c r="F103" s="180">
        <v>1152</v>
      </c>
      <c r="G103" s="180"/>
      <c r="H103" s="43" t="s">
        <v>837</v>
      </c>
    </row>
    <row r="104" spans="1:8" ht="29" hidden="1" x14ac:dyDescent="0.35">
      <c r="A104" s="181" t="s">
        <v>265</v>
      </c>
      <c r="B104" s="183" t="s">
        <v>152</v>
      </c>
      <c r="C104" s="183" t="s">
        <v>115</v>
      </c>
      <c r="D104" s="184">
        <v>4</v>
      </c>
      <c r="E104" s="180">
        <v>25000</v>
      </c>
      <c r="F104" s="180">
        <v>100000</v>
      </c>
      <c r="G104" s="180"/>
      <c r="H104" s="43" t="s">
        <v>837</v>
      </c>
    </row>
    <row r="105" spans="1:8" ht="43.5" hidden="1" x14ac:dyDescent="0.35">
      <c r="A105" s="181" t="s">
        <v>266</v>
      </c>
      <c r="B105" s="183" t="s">
        <v>154</v>
      </c>
      <c r="C105" s="183" t="s">
        <v>115</v>
      </c>
      <c r="D105" s="184">
        <v>7</v>
      </c>
      <c r="E105" s="180">
        <v>25000</v>
      </c>
      <c r="F105" s="180">
        <v>175000</v>
      </c>
      <c r="G105" s="180"/>
      <c r="H105" s="43" t="s">
        <v>837</v>
      </c>
    </row>
    <row r="106" spans="1:8" ht="29" hidden="1" x14ac:dyDescent="0.35">
      <c r="A106" s="181" t="s">
        <v>267</v>
      </c>
      <c r="B106" s="183" t="s">
        <v>268</v>
      </c>
      <c r="C106" s="183" t="s">
        <v>115</v>
      </c>
      <c r="D106" s="184">
        <v>7</v>
      </c>
      <c r="E106" s="180">
        <v>80000</v>
      </c>
      <c r="F106" s="180">
        <v>560000</v>
      </c>
      <c r="G106" s="180"/>
      <c r="H106" s="160" t="s">
        <v>837</v>
      </c>
    </row>
    <row r="107" spans="1:8" ht="29" hidden="1" x14ac:dyDescent="0.35">
      <c r="A107" s="181" t="s">
        <v>269</v>
      </c>
      <c r="B107" s="183" t="s">
        <v>158</v>
      </c>
      <c r="C107" s="183" t="s">
        <v>91</v>
      </c>
      <c r="D107" s="184">
        <v>32</v>
      </c>
      <c r="E107" s="180">
        <v>9200</v>
      </c>
      <c r="F107" s="180">
        <v>294400</v>
      </c>
      <c r="G107" s="180"/>
      <c r="H107" s="43" t="s">
        <v>837</v>
      </c>
    </row>
    <row r="108" spans="1:8" ht="72.5" hidden="1" x14ac:dyDescent="0.35">
      <c r="A108" s="181" t="s">
        <v>270</v>
      </c>
      <c r="B108" s="183" t="s">
        <v>160</v>
      </c>
      <c r="C108" s="183" t="s">
        <v>115</v>
      </c>
      <c r="D108" s="184">
        <v>11</v>
      </c>
      <c r="E108" s="180">
        <v>35000</v>
      </c>
      <c r="F108" s="180">
        <v>385000</v>
      </c>
      <c r="G108" s="180" t="s">
        <v>178</v>
      </c>
      <c r="H108" s="43" t="s">
        <v>837</v>
      </c>
    </row>
    <row r="109" spans="1:8" ht="29" hidden="1" x14ac:dyDescent="0.35">
      <c r="A109" s="181" t="s">
        <v>271</v>
      </c>
      <c r="B109" s="183" t="s">
        <v>162</v>
      </c>
      <c r="C109" s="183" t="s">
        <v>115</v>
      </c>
      <c r="D109" s="184">
        <v>2</v>
      </c>
      <c r="E109" s="180">
        <v>12000</v>
      </c>
      <c r="F109" s="180">
        <v>24000</v>
      </c>
      <c r="G109" s="180"/>
      <c r="H109" s="43" t="s">
        <v>837</v>
      </c>
    </row>
    <row r="110" spans="1:8" hidden="1" x14ac:dyDescent="0.35">
      <c r="A110" s="181" t="s">
        <v>272</v>
      </c>
      <c r="B110" s="182" t="s">
        <v>89</v>
      </c>
      <c r="C110" s="183"/>
      <c r="D110" s="184"/>
      <c r="E110" s="180"/>
      <c r="F110" s="180"/>
      <c r="G110" s="180"/>
      <c r="H110" s="43" t="s">
        <v>89</v>
      </c>
    </row>
    <row r="111" spans="1:8" ht="29" hidden="1" x14ac:dyDescent="0.35">
      <c r="A111" s="181" t="s">
        <v>273</v>
      </c>
      <c r="B111" s="183" t="s">
        <v>15</v>
      </c>
      <c r="C111" s="183" t="s">
        <v>91</v>
      </c>
      <c r="D111" s="184">
        <v>7</v>
      </c>
      <c r="E111" s="180">
        <v>14000</v>
      </c>
      <c r="F111" s="180">
        <v>98000</v>
      </c>
      <c r="G111" s="180"/>
      <c r="H111" s="43" t="s">
        <v>89</v>
      </c>
    </row>
    <row r="112" spans="1:8" hidden="1" x14ac:dyDescent="0.35">
      <c r="A112" s="181" t="s">
        <v>274</v>
      </c>
      <c r="B112" s="183" t="s">
        <v>168</v>
      </c>
      <c r="C112" s="183" t="s">
        <v>91</v>
      </c>
      <c r="D112" s="184">
        <v>77</v>
      </c>
      <c r="E112" s="180">
        <v>312</v>
      </c>
      <c r="F112" s="180">
        <v>24024</v>
      </c>
      <c r="G112" s="180"/>
      <c r="H112" s="43" t="s">
        <v>89</v>
      </c>
    </row>
    <row r="113" spans="1:8" ht="29" hidden="1" x14ac:dyDescent="0.35">
      <c r="A113" s="181" t="s">
        <v>275</v>
      </c>
      <c r="B113" s="183" t="s">
        <v>24</v>
      </c>
      <c r="C113" s="183" t="s">
        <v>91</v>
      </c>
      <c r="D113" s="184">
        <v>170</v>
      </c>
      <c r="E113" s="180">
        <v>7500</v>
      </c>
      <c r="F113" s="180">
        <v>1275000</v>
      </c>
      <c r="G113" s="180"/>
      <c r="H113" s="43" t="s">
        <v>89</v>
      </c>
    </row>
    <row r="114" spans="1:8" hidden="1" x14ac:dyDescent="0.35">
      <c r="A114" s="181" t="s">
        <v>276</v>
      </c>
      <c r="B114" s="183" t="s">
        <v>19</v>
      </c>
      <c r="C114" s="183" t="s">
        <v>91</v>
      </c>
      <c r="D114" s="184">
        <v>170</v>
      </c>
      <c r="E114" s="180">
        <v>400</v>
      </c>
      <c r="F114" s="180">
        <v>68000</v>
      </c>
      <c r="G114" s="180"/>
      <c r="H114" s="43" t="s">
        <v>89</v>
      </c>
    </row>
    <row r="115" spans="1:8" hidden="1" x14ac:dyDescent="0.35">
      <c r="A115" s="181" t="s">
        <v>277</v>
      </c>
      <c r="B115" s="183" t="s">
        <v>278</v>
      </c>
      <c r="C115" s="183" t="s">
        <v>115</v>
      </c>
      <c r="D115" s="184">
        <v>1</v>
      </c>
      <c r="E115" s="180">
        <v>107436</v>
      </c>
      <c r="F115" s="180">
        <v>107436</v>
      </c>
      <c r="G115" s="180"/>
      <c r="H115" s="43" t="s">
        <v>89</v>
      </c>
    </row>
    <row r="116" spans="1:8" hidden="1" x14ac:dyDescent="0.35">
      <c r="A116" s="181" t="s">
        <v>279</v>
      </c>
      <c r="B116" s="182" t="s">
        <v>174</v>
      </c>
      <c r="C116" s="183"/>
      <c r="D116" s="184"/>
      <c r="E116" s="180"/>
      <c r="F116" s="180"/>
      <c r="G116" s="180" t="s">
        <v>122</v>
      </c>
      <c r="H116" s="43" t="s">
        <v>174</v>
      </c>
    </row>
    <row r="117" spans="1:8" hidden="1" x14ac:dyDescent="0.35">
      <c r="A117" s="181" t="s">
        <v>280</v>
      </c>
      <c r="B117" s="183" t="s">
        <v>177</v>
      </c>
      <c r="C117" s="183" t="s">
        <v>140</v>
      </c>
      <c r="D117" s="184">
        <v>850</v>
      </c>
      <c r="E117" s="180">
        <v>37</v>
      </c>
      <c r="F117" s="180">
        <v>31450</v>
      </c>
      <c r="G117" s="180" t="s">
        <v>122</v>
      </c>
      <c r="H117" s="43" t="s">
        <v>174</v>
      </c>
    </row>
    <row r="118" spans="1:8" hidden="1" x14ac:dyDescent="0.35">
      <c r="A118" s="181" t="s">
        <v>281</v>
      </c>
      <c r="B118" s="183" t="s">
        <v>180</v>
      </c>
      <c r="C118" s="183" t="s">
        <v>140</v>
      </c>
      <c r="D118" s="184">
        <v>250</v>
      </c>
      <c r="E118" s="180">
        <v>56</v>
      </c>
      <c r="F118" s="180">
        <v>14000</v>
      </c>
      <c r="G118" s="180" t="s">
        <v>122</v>
      </c>
      <c r="H118" s="43" t="s">
        <v>174</v>
      </c>
    </row>
    <row r="119" spans="1:8" ht="29" hidden="1" x14ac:dyDescent="0.35">
      <c r="A119" s="181" t="s">
        <v>282</v>
      </c>
      <c r="B119" s="183" t="s">
        <v>182</v>
      </c>
      <c r="C119" s="183" t="s">
        <v>140</v>
      </c>
      <c r="D119" s="184">
        <v>250</v>
      </c>
      <c r="E119" s="180">
        <v>12.5</v>
      </c>
      <c r="F119" s="180">
        <v>3125</v>
      </c>
      <c r="G119" s="180" t="s">
        <v>122</v>
      </c>
      <c r="H119" s="43" t="s">
        <v>174</v>
      </c>
    </row>
    <row r="120" spans="1:8" ht="43.5" hidden="1" x14ac:dyDescent="0.35">
      <c r="A120" s="181" t="s">
        <v>283</v>
      </c>
      <c r="B120" s="183" t="s">
        <v>184</v>
      </c>
      <c r="C120" s="183" t="s">
        <v>140</v>
      </c>
      <c r="D120" s="184">
        <v>250</v>
      </c>
      <c r="E120" s="180">
        <v>71</v>
      </c>
      <c r="F120" s="180">
        <v>17750</v>
      </c>
      <c r="G120" s="180" t="s">
        <v>122</v>
      </c>
      <c r="H120" s="43" t="s">
        <v>174</v>
      </c>
    </row>
    <row r="121" spans="1:8" ht="43.5" hidden="1" x14ac:dyDescent="0.35">
      <c r="A121" s="181" t="s">
        <v>284</v>
      </c>
      <c r="B121" s="183" t="s">
        <v>186</v>
      </c>
      <c r="C121" s="183" t="s">
        <v>140</v>
      </c>
      <c r="D121" s="184">
        <v>200</v>
      </c>
      <c r="E121" s="180">
        <v>140</v>
      </c>
      <c r="F121" s="180">
        <v>28000</v>
      </c>
      <c r="G121" s="180" t="s">
        <v>122</v>
      </c>
      <c r="H121" s="43" t="s">
        <v>174</v>
      </c>
    </row>
    <row r="122" spans="1:8" ht="72.5" hidden="1" x14ac:dyDescent="0.35">
      <c r="A122" s="181" t="s">
        <v>285</v>
      </c>
      <c r="B122" s="183" t="s">
        <v>188</v>
      </c>
      <c r="C122" s="183" t="s">
        <v>140</v>
      </c>
      <c r="D122" s="184">
        <v>500</v>
      </c>
      <c r="E122" s="180">
        <v>63</v>
      </c>
      <c r="F122" s="180">
        <v>31500</v>
      </c>
      <c r="G122" s="180" t="s">
        <v>122</v>
      </c>
      <c r="H122" s="43" t="s">
        <v>174</v>
      </c>
    </row>
    <row r="123" spans="1:8" ht="43.5" hidden="1" x14ac:dyDescent="0.35">
      <c r="A123" s="181" t="s">
        <v>286</v>
      </c>
      <c r="B123" s="183" t="s">
        <v>190</v>
      </c>
      <c r="C123" s="183" t="s">
        <v>115</v>
      </c>
      <c r="D123" s="184">
        <v>650</v>
      </c>
      <c r="E123" s="180">
        <v>325</v>
      </c>
      <c r="F123" s="180">
        <v>211250</v>
      </c>
      <c r="G123" s="180" t="s">
        <v>122</v>
      </c>
      <c r="H123" s="43" t="s">
        <v>174</v>
      </c>
    </row>
    <row r="124" spans="1:8" ht="43.5" hidden="1" x14ac:dyDescent="0.35">
      <c r="A124" s="181" t="s">
        <v>287</v>
      </c>
      <c r="B124" s="183" t="s">
        <v>192</v>
      </c>
      <c r="C124" s="183" t="s">
        <v>115</v>
      </c>
      <c r="D124" s="184">
        <v>25</v>
      </c>
      <c r="E124" s="180">
        <v>460</v>
      </c>
      <c r="F124" s="180">
        <v>11500</v>
      </c>
      <c r="G124" s="180" t="s">
        <v>122</v>
      </c>
      <c r="H124" s="43" t="s">
        <v>174</v>
      </c>
    </row>
    <row r="125" spans="1:8" hidden="1" x14ac:dyDescent="0.35">
      <c r="A125" s="181" t="s">
        <v>288</v>
      </c>
      <c r="B125" s="183" t="s">
        <v>194</v>
      </c>
      <c r="C125" s="183" t="s">
        <v>91</v>
      </c>
      <c r="D125" s="184">
        <v>25</v>
      </c>
      <c r="E125" s="180">
        <v>2030</v>
      </c>
      <c r="F125" s="180">
        <v>50750</v>
      </c>
      <c r="G125" s="180" t="s">
        <v>122</v>
      </c>
      <c r="H125" s="43" t="s">
        <v>174</v>
      </c>
    </row>
    <row r="126" spans="1:8" hidden="1" x14ac:dyDescent="0.35">
      <c r="A126" s="181" t="s">
        <v>289</v>
      </c>
      <c r="B126" s="183" t="s">
        <v>196</v>
      </c>
      <c r="C126" s="183" t="s">
        <v>91</v>
      </c>
      <c r="D126" s="184">
        <v>12</v>
      </c>
      <c r="E126" s="180">
        <v>2660</v>
      </c>
      <c r="F126" s="180">
        <v>31920</v>
      </c>
      <c r="G126" s="180" t="s">
        <v>122</v>
      </c>
      <c r="H126" s="43" t="s">
        <v>174</v>
      </c>
    </row>
    <row r="127" spans="1:8" ht="29" hidden="1" x14ac:dyDescent="0.35">
      <c r="A127" s="181" t="s">
        <v>290</v>
      </c>
      <c r="B127" s="183" t="s">
        <v>198</v>
      </c>
      <c r="C127" s="183" t="s">
        <v>91</v>
      </c>
      <c r="D127" s="184">
        <v>6</v>
      </c>
      <c r="E127" s="180">
        <v>7500</v>
      </c>
      <c r="F127" s="180">
        <v>45000</v>
      </c>
      <c r="G127" s="180" t="s">
        <v>122</v>
      </c>
      <c r="H127" s="43" t="s">
        <v>174</v>
      </c>
    </row>
    <row r="128" spans="1:8" ht="29" hidden="1" x14ac:dyDescent="0.35">
      <c r="A128" s="181" t="s">
        <v>291</v>
      </c>
      <c r="B128" s="183" t="s">
        <v>200</v>
      </c>
      <c r="C128" s="183" t="s">
        <v>91</v>
      </c>
      <c r="D128" s="184">
        <v>10</v>
      </c>
      <c r="E128" s="180">
        <v>300</v>
      </c>
      <c r="F128" s="180">
        <v>3000</v>
      </c>
      <c r="G128" s="180" t="s">
        <v>122</v>
      </c>
      <c r="H128" s="43" t="s">
        <v>174</v>
      </c>
    </row>
    <row r="129" spans="1:8" ht="29" hidden="1" x14ac:dyDescent="0.35">
      <c r="A129" s="181" t="s">
        <v>292</v>
      </c>
      <c r="B129" s="183" t="s">
        <v>202</v>
      </c>
      <c r="C129" s="183" t="s">
        <v>91</v>
      </c>
      <c r="D129" s="184">
        <v>10</v>
      </c>
      <c r="E129" s="180">
        <v>410</v>
      </c>
      <c r="F129" s="180">
        <v>4100</v>
      </c>
      <c r="G129" s="180" t="s">
        <v>122</v>
      </c>
      <c r="H129" s="43" t="s">
        <v>174</v>
      </c>
    </row>
    <row r="130" spans="1:8" ht="43.5" hidden="1" x14ac:dyDescent="0.35">
      <c r="A130" s="181" t="s">
        <v>293</v>
      </c>
      <c r="B130" s="183" t="s">
        <v>204</v>
      </c>
      <c r="C130" s="183" t="s">
        <v>115</v>
      </c>
      <c r="D130" s="184">
        <v>12</v>
      </c>
      <c r="E130" s="180">
        <v>60420</v>
      </c>
      <c r="F130" s="180">
        <v>725040</v>
      </c>
      <c r="G130" s="180" t="s">
        <v>122</v>
      </c>
      <c r="H130" s="43" t="s">
        <v>174</v>
      </c>
    </row>
    <row r="131" spans="1:8" ht="29" hidden="1" x14ac:dyDescent="0.35">
      <c r="A131" s="181" t="s">
        <v>294</v>
      </c>
      <c r="B131" s="183" t="s">
        <v>206</v>
      </c>
      <c r="C131" s="183" t="s">
        <v>140</v>
      </c>
      <c r="D131" s="184">
        <v>5</v>
      </c>
      <c r="E131" s="180">
        <v>2450</v>
      </c>
      <c r="F131" s="180">
        <v>12250</v>
      </c>
      <c r="G131" s="180" t="s">
        <v>122</v>
      </c>
      <c r="H131" s="43" t="s">
        <v>174</v>
      </c>
    </row>
    <row r="132" spans="1:8" hidden="1" x14ac:dyDescent="0.35">
      <c r="A132" s="181" t="s">
        <v>295</v>
      </c>
      <c r="B132" s="183" t="s">
        <v>208</v>
      </c>
      <c r="C132" s="183" t="s">
        <v>140</v>
      </c>
      <c r="D132" s="184">
        <v>2800</v>
      </c>
      <c r="E132" s="180">
        <v>9.6</v>
      </c>
      <c r="F132" s="180">
        <v>26880</v>
      </c>
      <c r="G132" s="180" t="s">
        <v>122</v>
      </c>
      <c r="H132" s="43" t="s">
        <v>174</v>
      </c>
    </row>
    <row r="133" spans="1:8" ht="29" hidden="1" x14ac:dyDescent="0.35">
      <c r="A133" s="181" t="s">
        <v>296</v>
      </c>
      <c r="B133" s="183" t="s">
        <v>210</v>
      </c>
      <c r="C133" s="183" t="s">
        <v>140</v>
      </c>
      <c r="D133" s="184">
        <v>2400</v>
      </c>
      <c r="E133" s="180">
        <v>16</v>
      </c>
      <c r="F133" s="180">
        <v>38400</v>
      </c>
      <c r="G133" s="180" t="s">
        <v>122</v>
      </c>
      <c r="H133" s="43" t="s">
        <v>174</v>
      </c>
    </row>
    <row r="134" spans="1:8" hidden="1" x14ac:dyDescent="0.35">
      <c r="A134" s="181" t="s">
        <v>297</v>
      </c>
      <c r="B134" s="183" t="s">
        <v>212</v>
      </c>
      <c r="C134" s="183" t="s">
        <v>140</v>
      </c>
      <c r="D134" s="184">
        <v>250</v>
      </c>
      <c r="E134" s="180">
        <v>64</v>
      </c>
      <c r="F134" s="180">
        <v>16000</v>
      </c>
      <c r="G134" s="180" t="s">
        <v>122</v>
      </c>
      <c r="H134" s="43" t="s">
        <v>174</v>
      </c>
    </row>
    <row r="135" spans="1:8" ht="29" hidden="1" x14ac:dyDescent="0.35">
      <c r="A135" s="181" t="s">
        <v>298</v>
      </c>
      <c r="B135" s="183" t="s">
        <v>214</v>
      </c>
      <c r="C135" s="183" t="s">
        <v>140</v>
      </c>
      <c r="D135" s="184">
        <v>2000</v>
      </c>
      <c r="E135" s="180">
        <v>43</v>
      </c>
      <c r="F135" s="180">
        <v>86000</v>
      </c>
      <c r="G135" s="180" t="s">
        <v>122</v>
      </c>
      <c r="H135" s="43" t="s">
        <v>174</v>
      </c>
    </row>
    <row r="136" spans="1:8" ht="29" x14ac:dyDescent="0.35">
      <c r="A136" s="181" t="s">
        <v>299</v>
      </c>
      <c r="B136" s="183" t="s">
        <v>216</v>
      </c>
      <c r="C136" s="183" t="s">
        <v>140</v>
      </c>
      <c r="D136" s="184">
        <v>1500</v>
      </c>
      <c r="E136" s="180">
        <v>47</v>
      </c>
      <c r="F136" s="180">
        <v>70500</v>
      </c>
      <c r="G136" s="180" t="s">
        <v>122</v>
      </c>
      <c r="H136" s="43" t="s">
        <v>174</v>
      </c>
    </row>
    <row r="137" spans="1:8" ht="29" hidden="1" x14ac:dyDescent="0.35">
      <c r="A137" s="181" t="s">
        <v>300</v>
      </c>
      <c r="B137" s="183" t="s">
        <v>301</v>
      </c>
      <c r="C137" s="183" t="s">
        <v>140</v>
      </c>
      <c r="D137" s="184">
        <v>2300</v>
      </c>
      <c r="E137" s="180">
        <v>72</v>
      </c>
      <c r="F137" s="180">
        <v>165600</v>
      </c>
      <c r="G137" s="180" t="s">
        <v>122</v>
      </c>
      <c r="H137" s="43" t="s">
        <v>174</v>
      </c>
    </row>
    <row r="138" spans="1:8" ht="29" hidden="1" x14ac:dyDescent="0.35">
      <c r="A138" s="181" t="s">
        <v>302</v>
      </c>
      <c r="B138" s="183" t="s">
        <v>219</v>
      </c>
      <c r="C138" s="183" t="s">
        <v>140</v>
      </c>
      <c r="D138" s="184">
        <v>450</v>
      </c>
      <c r="E138" s="180">
        <v>91</v>
      </c>
      <c r="F138" s="180">
        <v>40950</v>
      </c>
      <c r="G138" s="180" t="s">
        <v>122</v>
      </c>
      <c r="H138" s="43" t="s">
        <v>174</v>
      </c>
    </row>
    <row r="139" spans="1:8" ht="29" hidden="1" x14ac:dyDescent="0.35">
      <c r="A139" s="181" t="s">
        <v>303</v>
      </c>
      <c r="B139" s="183" t="s">
        <v>221</v>
      </c>
      <c r="C139" s="183" t="s">
        <v>140</v>
      </c>
      <c r="D139" s="184">
        <v>150</v>
      </c>
      <c r="E139" s="180">
        <v>123</v>
      </c>
      <c r="F139" s="180">
        <v>18450</v>
      </c>
      <c r="G139" s="180" t="s">
        <v>122</v>
      </c>
      <c r="H139" s="43" t="s">
        <v>174</v>
      </c>
    </row>
    <row r="140" spans="1:8" hidden="1" x14ac:dyDescent="0.35">
      <c r="A140" s="181" t="s">
        <v>304</v>
      </c>
      <c r="B140" s="183" t="s">
        <v>223</v>
      </c>
      <c r="C140" s="183" t="s">
        <v>140</v>
      </c>
      <c r="D140" s="184">
        <v>2000</v>
      </c>
      <c r="E140" s="180">
        <v>19</v>
      </c>
      <c r="F140" s="180">
        <v>38000</v>
      </c>
      <c r="G140" s="180" t="s">
        <v>122</v>
      </c>
      <c r="H140" s="43" t="s">
        <v>174</v>
      </c>
    </row>
    <row r="141" spans="1:8" ht="29" hidden="1" x14ac:dyDescent="0.35">
      <c r="A141" s="181" t="s">
        <v>305</v>
      </c>
      <c r="B141" s="183" t="s">
        <v>225</v>
      </c>
      <c r="C141" s="183" t="s">
        <v>91</v>
      </c>
      <c r="D141" s="184">
        <v>20</v>
      </c>
      <c r="E141" s="180">
        <v>48</v>
      </c>
      <c r="F141" s="180">
        <v>960</v>
      </c>
      <c r="G141" s="180" t="s">
        <v>122</v>
      </c>
      <c r="H141" s="43" t="s">
        <v>174</v>
      </c>
    </row>
    <row r="142" spans="1:8" hidden="1" x14ac:dyDescent="0.35">
      <c r="A142" s="181" t="s">
        <v>306</v>
      </c>
      <c r="B142" s="183" t="s">
        <v>227</v>
      </c>
      <c r="C142" s="183" t="s">
        <v>115</v>
      </c>
      <c r="D142" s="184">
        <v>5</v>
      </c>
      <c r="E142" s="180">
        <v>2340</v>
      </c>
      <c r="F142" s="180">
        <v>11700</v>
      </c>
      <c r="G142" s="180" t="s">
        <v>122</v>
      </c>
      <c r="H142" s="43" t="s">
        <v>174</v>
      </c>
    </row>
    <row r="143" spans="1:8" ht="43.5" hidden="1" x14ac:dyDescent="0.35">
      <c r="A143" s="181" t="s">
        <v>307</v>
      </c>
      <c r="B143" s="183" t="s">
        <v>229</v>
      </c>
      <c r="C143" s="183" t="s">
        <v>91</v>
      </c>
      <c r="D143" s="184">
        <v>12</v>
      </c>
      <c r="E143" s="180">
        <v>210</v>
      </c>
      <c r="F143" s="180">
        <v>2520</v>
      </c>
      <c r="G143" s="180" t="s">
        <v>122</v>
      </c>
      <c r="H143" s="43" t="s">
        <v>174</v>
      </c>
    </row>
    <row r="144" spans="1:8" ht="58" hidden="1" x14ac:dyDescent="0.35">
      <c r="A144" s="181" t="s">
        <v>308</v>
      </c>
      <c r="B144" s="183" t="s">
        <v>231</v>
      </c>
      <c r="C144" s="183" t="s">
        <v>91</v>
      </c>
      <c r="D144" s="184">
        <v>4</v>
      </c>
      <c r="E144" s="180">
        <v>55750</v>
      </c>
      <c r="F144" s="180">
        <v>223000</v>
      </c>
      <c r="G144" s="180" t="s">
        <v>122</v>
      </c>
      <c r="H144" s="43" t="s">
        <v>174</v>
      </c>
    </row>
    <row r="145" spans="1:8" ht="43.5" hidden="1" x14ac:dyDescent="0.35">
      <c r="A145" s="181" t="s">
        <v>309</v>
      </c>
      <c r="B145" s="183" t="s">
        <v>233</v>
      </c>
      <c r="C145" s="183" t="s">
        <v>91</v>
      </c>
      <c r="D145" s="184">
        <v>4</v>
      </c>
      <c r="E145" s="180">
        <v>3430</v>
      </c>
      <c r="F145" s="180">
        <v>13720</v>
      </c>
      <c r="G145" s="180" t="s">
        <v>122</v>
      </c>
      <c r="H145" s="43" t="s">
        <v>174</v>
      </c>
    </row>
    <row r="146" spans="1:8" hidden="1" x14ac:dyDescent="0.35">
      <c r="A146" s="181" t="s">
        <v>310</v>
      </c>
      <c r="B146" s="183" t="s">
        <v>235</v>
      </c>
      <c r="C146" s="183" t="s">
        <v>91</v>
      </c>
      <c r="D146" s="184">
        <v>4</v>
      </c>
      <c r="E146" s="180">
        <v>300</v>
      </c>
      <c r="F146" s="180">
        <v>1200</v>
      </c>
      <c r="G146" s="180" t="s">
        <v>122</v>
      </c>
      <c r="H146" s="43" t="s">
        <v>174</v>
      </c>
    </row>
    <row r="147" spans="1:8" ht="43.5" hidden="1" x14ac:dyDescent="0.35">
      <c r="A147" s="181" t="s">
        <v>311</v>
      </c>
      <c r="B147" s="183" t="s">
        <v>237</v>
      </c>
      <c r="C147" s="183" t="s">
        <v>91</v>
      </c>
      <c r="D147" s="184">
        <v>4</v>
      </c>
      <c r="E147" s="180">
        <v>650</v>
      </c>
      <c r="F147" s="180">
        <v>2600</v>
      </c>
      <c r="G147" s="180" t="s">
        <v>122</v>
      </c>
      <c r="H147" s="43" t="s">
        <v>174</v>
      </c>
    </row>
    <row r="148" spans="1:8" ht="29" hidden="1" x14ac:dyDescent="0.35">
      <c r="A148" s="181" t="s">
        <v>312</v>
      </c>
      <c r="B148" s="183" t="s">
        <v>239</v>
      </c>
      <c r="C148" s="183" t="s">
        <v>140</v>
      </c>
      <c r="D148" s="184">
        <v>200</v>
      </c>
      <c r="E148" s="180">
        <v>22</v>
      </c>
      <c r="F148" s="180">
        <v>4400</v>
      </c>
      <c r="G148" s="180" t="s">
        <v>122</v>
      </c>
      <c r="H148" s="43" t="s">
        <v>174</v>
      </c>
    </row>
    <row r="149" spans="1:8" hidden="1" x14ac:dyDescent="0.35">
      <c r="A149" s="181"/>
      <c r="B149" s="183"/>
      <c r="C149" s="183"/>
      <c r="D149" s="184"/>
      <c r="E149" s="180"/>
      <c r="F149" s="180"/>
      <c r="G149" s="180"/>
    </row>
    <row r="150" spans="1:8" hidden="1" x14ac:dyDescent="0.35">
      <c r="A150" s="181" t="s">
        <v>313</v>
      </c>
      <c r="B150" s="182" t="s">
        <v>314</v>
      </c>
      <c r="C150" s="183"/>
      <c r="D150" s="184"/>
      <c r="E150" s="180"/>
      <c r="F150" s="180"/>
      <c r="G150" s="180"/>
      <c r="H150" s="43" t="s">
        <v>836</v>
      </c>
    </row>
    <row r="151" spans="1:8" hidden="1" x14ac:dyDescent="0.35">
      <c r="A151" s="181" t="s">
        <v>315</v>
      </c>
      <c r="B151" s="182" t="s">
        <v>119</v>
      </c>
      <c r="C151" s="183"/>
      <c r="D151" s="184"/>
      <c r="E151" s="180"/>
      <c r="F151" s="180"/>
      <c r="G151" s="180"/>
      <c r="H151" s="43" t="s">
        <v>837</v>
      </c>
    </row>
    <row r="152" spans="1:8" ht="58" hidden="1" x14ac:dyDescent="0.35">
      <c r="A152" s="181" t="s">
        <v>316</v>
      </c>
      <c r="B152" s="183" t="s">
        <v>121</v>
      </c>
      <c r="C152" s="183" t="s">
        <v>91</v>
      </c>
      <c r="D152" s="184">
        <v>16</v>
      </c>
      <c r="E152" s="180">
        <v>8200</v>
      </c>
      <c r="F152" s="180">
        <v>131200</v>
      </c>
      <c r="G152" s="180"/>
      <c r="H152" s="43" t="s">
        <v>837</v>
      </c>
    </row>
    <row r="153" spans="1:8" ht="29" hidden="1" x14ac:dyDescent="0.35">
      <c r="A153" s="181" t="s">
        <v>317</v>
      </c>
      <c r="B153" s="183" t="s">
        <v>124</v>
      </c>
      <c r="C153" s="183" t="s">
        <v>91</v>
      </c>
      <c r="D153" s="184">
        <v>5</v>
      </c>
      <c r="E153" s="180">
        <v>1200</v>
      </c>
      <c r="F153" s="180">
        <v>6000</v>
      </c>
      <c r="G153" s="180"/>
      <c r="H153" s="43" t="s">
        <v>837</v>
      </c>
    </row>
    <row r="154" spans="1:8" hidden="1" x14ac:dyDescent="0.35">
      <c r="A154" s="181" t="s">
        <v>318</v>
      </c>
      <c r="B154" s="183" t="s">
        <v>126</v>
      </c>
      <c r="C154" s="183" t="s">
        <v>91</v>
      </c>
      <c r="D154" s="184">
        <v>50</v>
      </c>
      <c r="E154" s="180">
        <v>38</v>
      </c>
      <c r="F154" s="180">
        <v>1900</v>
      </c>
      <c r="G154" s="180"/>
      <c r="H154" s="43" t="s">
        <v>837</v>
      </c>
    </row>
    <row r="155" spans="1:8" hidden="1" x14ac:dyDescent="0.35">
      <c r="A155" s="181" t="s">
        <v>319</v>
      </c>
      <c r="B155" s="183" t="s">
        <v>128</v>
      </c>
      <c r="C155" s="183" t="s">
        <v>91</v>
      </c>
      <c r="D155" s="184">
        <v>20</v>
      </c>
      <c r="E155" s="180">
        <v>1200</v>
      </c>
      <c r="F155" s="180">
        <v>24000</v>
      </c>
      <c r="G155" s="180"/>
      <c r="H155" s="43" t="s">
        <v>837</v>
      </c>
    </row>
    <row r="156" spans="1:8" ht="29" hidden="1" x14ac:dyDescent="0.35">
      <c r="A156" s="181" t="s">
        <v>320</v>
      </c>
      <c r="B156" s="183" t="s">
        <v>130</v>
      </c>
      <c r="C156" s="183" t="s">
        <v>91</v>
      </c>
      <c r="D156" s="184">
        <v>20</v>
      </c>
      <c r="E156" s="180">
        <v>250</v>
      </c>
      <c r="F156" s="180">
        <v>5000</v>
      </c>
      <c r="G156" s="180"/>
      <c r="H156" s="43" t="s">
        <v>837</v>
      </c>
    </row>
    <row r="157" spans="1:8" ht="43.5" hidden="1" x14ac:dyDescent="0.35">
      <c r="A157" s="181" t="s">
        <v>321</v>
      </c>
      <c r="B157" s="183" t="s">
        <v>133</v>
      </c>
      <c r="C157" s="183" t="s">
        <v>115</v>
      </c>
      <c r="D157" s="184">
        <v>20</v>
      </c>
      <c r="E157" s="180">
        <v>15000</v>
      </c>
      <c r="F157" s="180">
        <v>300000</v>
      </c>
      <c r="G157" s="180"/>
      <c r="H157" s="43" t="s">
        <v>837</v>
      </c>
    </row>
    <row r="158" spans="1:8" hidden="1" x14ac:dyDescent="0.35">
      <c r="A158" s="181" t="s">
        <v>322</v>
      </c>
      <c r="B158" s="183" t="s">
        <v>135</v>
      </c>
      <c r="C158" s="183" t="s">
        <v>115</v>
      </c>
      <c r="D158" s="184">
        <v>20</v>
      </c>
      <c r="E158" s="180">
        <v>450</v>
      </c>
      <c r="F158" s="180">
        <v>9000</v>
      </c>
      <c r="G158" s="180"/>
      <c r="H158" s="43" t="s">
        <v>837</v>
      </c>
    </row>
    <row r="159" spans="1:8" ht="29" hidden="1" x14ac:dyDescent="0.35">
      <c r="A159" s="181" t="s">
        <v>323</v>
      </c>
      <c r="B159" s="183" t="s">
        <v>137</v>
      </c>
      <c r="C159" s="183" t="s">
        <v>91</v>
      </c>
      <c r="D159" s="184">
        <v>7600</v>
      </c>
      <c r="E159" s="180">
        <v>70</v>
      </c>
      <c r="F159" s="180">
        <v>532000</v>
      </c>
      <c r="G159" s="180"/>
      <c r="H159" s="43" t="s">
        <v>837</v>
      </c>
    </row>
    <row r="160" spans="1:8" ht="29" hidden="1" x14ac:dyDescent="0.35">
      <c r="A160" s="181" t="s">
        <v>324</v>
      </c>
      <c r="B160" s="183" t="s">
        <v>139</v>
      </c>
      <c r="C160" s="183" t="s">
        <v>140</v>
      </c>
      <c r="D160" s="184">
        <v>3900</v>
      </c>
      <c r="E160" s="180">
        <v>40</v>
      </c>
      <c r="F160" s="180">
        <v>156000</v>
      </c>
      <c r="G160" s="180"/>
      <c r="H160" s="43" t="s">
        <v>837</v>
      </c>
    </row>
    <row r="161" spans="1:8" ht="29" hidden="1" x14ac:dyDescent="0.35">
      <c r="A161" s="181" t="s">
        <v>325</v>
      </c>
      <c r="B161" s="183" t="s">
        <v>142</v>
      </c>
      <c r="C161" s="183" t="s">
        <v>115</v>
      </c>
      <c r="D161" s="184">
        <v>220</v>
      </c>
      <c r="E161" s="180">
        <v>28</v>
      </c>
      <c r="F161" s="180">
        <v>6160</v>
      </c>
      <c r="G161" s="180"/>
      <c r="H161" s="43" t="s">
        <v>837</v>
      </c>
    </row>
    <row r="162" spans="1:8" hidden="1" x14ac:dyDescent="0.35">
      <c r="A162" s="181" t="s">
        <v>326</v>
      </c>
      <c r="B162" s="183" t="s">
        <v>144</v>
      </c>
      <c r="C162" s="183" t="s">
        <v>115</v>
      </c>
      <c r="D162" s="184">
        <v>20</v>
      </c>
      <c r="E162" s="180">
        <v>5000</v>
      </c>
      <c r="F162" s="180">
        <v>100000</v>
      </c>
      <c r="G162" s="180"/>
      <c r="H162" s="43" t="s">
        <v>837</v>
      </c>
    </row>
    <row r="163" spans="1:8" hidden="1" x14ac:dyDescent="0.35">
      <c r="A163" s="181" t="s">
        <v>327</v>
      </c>
      <c r="B163" s="183" t="s">
        <v>146</v>
      </c>
      <c r="C163" s="183" t="s">
        <v>115</v>
      </c>
      <c r="D163" s="184">
        <v>5</v>
      </c>
      <c r="E163" s="180">
        <v>20</v>
      </c>
      <c r="F163" s="180">
        <v>100</v>
      </c>
      <c r="G163" s="180"/>
      <c r="H163" s="43" t="s">
        <v>837</v>
      </c>
    </row>
    <row r="164" spans="1:8" hidden="1" x14ac:dyDescent="0.35">
      <c r="A164" s="181" t="s">
        <v>328</v>
      </c>
      <c r="B164" s="183" t="s">
        <v>148</v>
      </c>
      <c r="C164" s="183" t="s">
        <v>115</v>
      </c>
      <c r="D164" s="184">
        <v>5</v>
      </c>
      <c r="E164" s="180">
        <v>22</v>
      </c>
      <c r="F164" s="180">
        <v>110</v>
      </c>
      <c r="G164" s="180"/>
      <c r="H164" s="43" t="s">
        <v>837</v>
      </c>
    </row>
    <row r="165" spans="1:8" hidden="1" x14ac:dyDescent="0.35">
      <c r="A165" s="181" t="s">
        <v>329</v>
      </c>
      <c r="B165" s="183" t="s">
        <v>150</v>
      </c>
      <c r="C165" s="183" t="s">
        <v>140</v>
      </c>
      <c r="D165" s="184">
        <v>20</v>
      </c>
      <c r="E165" s="180">
        <v>24</v>
      </c>
      <c r="F165" s="180">
        <v>480</v>
      </c>
      <c r="G165" s="180"/>
      <c r="H165" s="43" t="s">
        <v>837</v>
      </c>
    </row>
    <row r="166" spans="1:8" ht="29" hidden="1" x14ac:dyDescent="0.35">
      <c r="A166" s="181" t="s">
        <v>330</v>
      </c>
      <c r="B166" s="183" t="s">
        <v>152</v>
      </c>
      <c r="C166" s="183" t="s">
        <v>115</v>
      </c>
      <c r="D166" s="184">
        <v>3</v>
      </c>
      <c r="E166" s="180">
        <v>25000</v>
      </c>
      <c r="F166" s="180">
        <v>75000</v>
      </c>
      <c r="G166" s="180"/>
      <c r="H166" s="43" t="s">
        <v>837</v>
      </c>
    </row>
    <row r="167" spans="1:8" ht="43.5" hidden="1" x14ac:dyDescent="0.35">
      <c r="A167" s="181" t="s">
        <v>331</v>
      </c>
      <c r="B167" s="183" t="s">
        <v>154</v>
      </c>
      <c r="C167" s="183" t="s">
        <v>115</v>
      </c>
      <c r="D167" s="184">
        <v>2</v>
      </c>
      <c r="E167" s="180">
        <v>25000</v>
      </c>
      <c r="F167" s="180">
        <v>50000</v>
      </c>
      <c r="G167" s="180"/>
      <c r="H167" s="43" t="s">
        <v>837</v>
      </c>
    </row>
    <row r="168" spans="1:8" ht="29" hidden="1" x14ac:dyDescent="0.35">
      <c r="A168" s="181" t="s">
        <v>332</v>
      </c>
      <c r="B168" s="183" t="s">
        <v>156</v>
      </c>
      <c r="C168" s="183" t="s">
        <v>115</v>
      </c>
      <c r="D168" s="184">
        <v>2</v>
      </c>
      <c r="E168" s="180">
        <v>80000</v>
      </c>
      <c r="F168" s="180">
        <v>160000</v>
      </c>
      <c r="G168" s="180"/>
      <c r="H168" s="43" t="s">
        <v>837</v>
      </c>
    </row>
    <row r="169" spans="1:8" ht="29" hidden="1" x14ac:dyDescent="0.35">
      <c r="A169" s="181" t="s">
        <v>333</v>
      </c>
      <c r="B169" s="183" t="s">
        <v>158</v>
      </c>
      <c r="C169" s="183" t="s">
        <v>91</v>
      </c>
      <c r="D169" s="184">
        <v>9</v>
      </c>
      <c r="E169" s="180">
        <v>9200</v>
      </c>
      <c r="F169" s="180">
        <v>82800</v>
      </c>
      <c r="G169" s="180"/>
      <c r="H169" s="43" t="s">
        <v>837</v>
      </c>
    </row>
    <row r="170" spans="1:8" ht="72.5" hidden="1" x14ac:dyDescent="0.35">
      <c r="A170" s="181" t="s">
        <v>334</v>
      </c>
      <c r="B170" s="183" t="s">
        <v>160</v>
      </c>
      <c r="C170" s="183" t="s">
        <v>115</v>
      </c>
      <c r="D170" s="184">
        <v>6</v>
      </c>
      <c r="E170" s="180">
        <v>35000</v>
      </c>
      <c r="F170" s="180">
        <v>210000</v>
      </c>
      <c r="G170" s="180"/>
      <c r="H170" s="43" t="s">
        <v>837</v>
      </c>
    </row>
    <row r="171" spans="1:8" ht="29" hidden="1" x14ac:dyDescent="0.35">
      <c r="A171" s="181" t="s">
        <v>335</v>
      </c>
      <c r="B171" s="183" t="s">
        <v>162</v>
      </c>
      <c r="C171" s="183" t="s">
        <v>115</v>
      </c>
      <c r="D171" s="184">
        <v>1</v>
      </c>
      <c r="E171" s="180">
        <v>12000</v>
      </c>
      <c r="F171" s="180">
        <v>12000</v>
      </c>
      <c r="G171" s="180"/>
      <c r="H171" s="43" t="s">
        <v>837</v>
      </c>
    </row>
    <row r="172" spans="1:8" hidden="1" x14ac:dyDescent="0.35">
      <c r="A172" s="181" t="s">
        <v>336</v>
      </c>
      <c r="B172" s="182" t="s">
        <v>89</v>
      </c>
      <c r="C172" s="183"/>
      <c r="D172" s="184"/>
      <c r="E172" s="180"/>
      <c r="F172" s="180"/>
      <c r="G172" s="180"/>
      <c r="H172" s="43" t="s">
        <v>89</v>
      </c>
    </row>
    <row r="173" spans="1:8" ht="29" hidden="1" x14ac:dyDescent="0.35">
      <c r="A173" s="181" t="s">
        <v>337</v>
      </c>
      <c r="B173" s="183" t="s">
        <v>15</v>
      </c>
      <c r="C173" s="183" t="s">
        <v>91</v>
      </c>
      <c r="D173" s="184">
        <v>2</v>
      </c>
      <c r="E173" s="180">
        <v>14000</v>
      </c>
      <c r="F173" s="180">
        <v>28000</v>
      </c>
      <c r="G173" s="180"/>
      <c r="H173" s="43" t="s">
        <v>89</v>
      </c>
    </row>
    <row r="174" spans="1:8" ht="29" hidden="1" x14ac:dyDescent="0.35">
      <c r="A174" s="181" t="s">
        <v>338</v>
      </c>
      <c r="B174" s="183" t="s">
        <v>166</v>
      </c>
      <c r="C174" s="183" t="s">
        <v>91</v>
      </c>
      <c r="D174" s="184">
        <v>4</v>
      </c>
      <c r="E174" s="180">
        <v>1750</v>
      </c>
      <c r="F174" s="180">
        <v>7000</v>
      </c>
      <c r="G174" s="180"/>
      <c r="H174" s="43" t="s">
        <v>89</v>
      </c>
    </row>
    <row r="175" spans="1:8" hidden="1" x14ac:dyDescent="0.35">
      <c r="A175" s="181" t="s">
        <v>339</v>
      </c>
      <c r="B175" s="183" t="s">
        <v>168</v>
      </c>
      <c r="C175" s="183" t="s">
        <v>91</v>
      </c>
      <c r="D175" s="184">
        <v>22</v>
      </c>
      <c r="E175" s="180">
        <v>900</v>
      </c>
      <c r="F175" s="180">
        <v>19800</v>
      </c>
      <c r="G175" s="180"/>
      <c r="H175" s="43" t="s">
        <v>89</v>
      </c>
    </row>
    <row r="176" spans="1:8" ht="29" hidden="1" x14ac:dyDescent="0.35">
      <c r="A176" s="181" t="s">
        <v>340</v>
      </c>
      <c r="B176" s="183" t="s">
        <v>24</v>
      </c>
      <c r="C176" s="183" t="s">
        <v>91</v>
      </c>
      <c r="D176" s="184">
        <v>77</v>
      </c>
      <c r="E176" s="180">
        <v>7500</v>
      </c>
      <c r="F176" s="180">
        <v>577500</v>
      </c>
      <c r="G176" s="180"/>
      <c r="H176" s="43" t="s">
        <v>89</v>
      </c>
    </row>
    <row r="177" spans="1:8" hidden="1" x14ac:dyDescent="0.35">
      <c r="A177" s="181" t="s">
        <v>341</v>
      </c>
      <c r="B177" s="183" t="s">
        <v>19</v>
      </c>
      <c r="C177" s="183" t="s">
        <v>91</v>
      </c>
      <c r="D177" s="184">
        <v>77</v>
      </c>
      <c r="E177" s="180">
        <v>400</v>
      </c>
      <c r="F177" s="180">
        <v>30800</v>
      </c>
      <c r="G177" s="180"/>
      <c r="H177" s="43" t="s">
        <v>89</v>
      </c>
    </row>
    <row r="178" spans="1:8" hidden="1" x14ac:dyDescent="0.35">
      <c r="A178" s="181" t="s">
        <v>342</v>
      </c>
      <c r="B178" s="183" t="s">
        <v>343</v>
      </c>
      <c r="C178" s="183" t="s">
        <v>115</v>
      </c>
      <c r="D178" s="184">
        <v>1</v>
      </c>
      <c r="E178" s="180">
        <v>46417</v>
      </c>
      <c r="F178" s="180">
        <v>46417</v>
      </c>
      <c r="G178" s="180"/>
      <c r="H178" s="43" t="s">
        <v>89</v>
      </c>
    </row>
    <row r="179" spans="1:8" hidden="1" x14ac:dyDescent="0.35">
      <c r="A179" s="181" t="s">
        <v>344</v>
      </c>
      <c r="B179" s="182" t="s">
        <v>174</v>
      </c>
      <c r="C179" s="183"/>
      <c r="D179" s="184"/>
      <c r="E179" s="180"/>
      <c r="F179" s="180"/>
      <c r="G179" s="180"/>
      <c r="H179" s="43" t="s">
        <v>174</v>
      </c>
    </row>
    <row r="180" spans="1:8" hidden="1" x14ac:dyDescent="0.35">
      <c r="A180" s="181" t="s">
        <v>345</v>
      </c>
      <c r="B180" s="183" t="s">
        <v>177</v>
      </c>
      <c r="C180" s="183" t="s">
        <v>140</v>
      </c>
      <c r="D180" s="184">
        <v>850</v>
      </c>
      <c r="E180" s="180">
        <v>37</v>
      </c>
      <c r="F180" s="180">
        <v>31450</v>
      </c>
      <c r="G180" s="180"/>
      <c r="H180" s="43" t="s">
        <v>174</v>
      </c>
    </row>
    <row r="181" spans="1:8" hidden="1" x14ac:dyDescent="0.35">
      <c r="A181" s="181" t="s">
        <v>346</v>
      </c>
      <c r="B181" s="183" t="s">
        <v>180</v>
      </c>
      <c r="C181" s="183" t="s">
        <v>140</v>
      </c>
      <c r="D181" s="184">
        <v>250</v>
      </c>
      <c r="E181" s="180">
        <v>56</v>
      </c>
      <c r="F181" s="180">
        <v>14000</v>
      </c>
      <c r="G181" s="180"/>
      <c r="H181" s="43" t="s">
        <v>174</v>
      </c>
    </row>
    <row r="182" spans="1:8" ht="29" hidden="1" x14ac:dyDescent="0.35">
      <c r="A182" s="181" t="s">
        <v>347</v>
      </c>
      <c r="B182" s="183" t="s">
        <v>182</v>
      </c>
      <c r="C182" s="183" t="s">
        <v>140</v>
      </c>
      <c r="D182" s="184">
        <v>250</v>
      </c>
      <c r="E182" s="180">
        <v>12.5</v>
      </c>
      <c r="F182" s="180">
        <v>3125</v>
      </c>
      <c r="G182" s="180"/>
      <c r="H182" s="43" t="s">
        <v>174</v>
      </c>
    </row>
    <row r="183" spans="1:8" ht="43.5" hidden="1" x14ac:dyDescent="0.35">
      <c r="A183" s="181" t="s">
        <v>348</v>
      </c>
      <c r="B183" s="183" t="s">
        <v>184</v>
      </c>
      <c r="C183" s="183" t="s">
        <v>140</v>
      </c>
      <c r="D183" s="184">
        <v>250</v>
      </c>
      <c r="E183" s="180">
        <v>71</v>
      </c>
      <c r="F183" s="180">
        <v>17750</v>
      </c>
      <c r="G183" s="180"/>
      <c r="H183" s="43" t="s">
        <v>174</v>
      </c>
    </row>
    <row r="184" spans="1:8" ht="43.5" hidden="1" x14ac:dyDescent="0.35">
      <c r="A184" s="181" t="s">
        <v>349</v>
      </c>
      <c r="B184" s="183" t="s">
        <v>186</v>
      </c>
      <c r="C184" s="183" t="s">
        <v>140</v>
      </c>
      <c r="D184" s="184">
        <v>200</v>
      </c>
      <c r="E184" s="180">
        <v>140</v>
      </c>
      <c r="F184" s="180">
        <v>28000</v>
      </c>
      <c r="G184" s="180"/>
      <c r="H184" s="43" t="s">
        <v>174</v>
      </c>
    </row>
    <row r="185" spans="1:8" ht="72.5" hidden="1" x14ac:dyDescent="0.35">
      <c r="A185" s="181" t="s">
        <v>350</v>
      </c>
      <c r="B185" s="183" t="s">
        <v>188</v>
      </c>
      <c r="C185" s="183" t="s">
        <v>140</v>
      </c>
      <c r="D185" s="184">
        <v>500</v>
      </c>
      <c r="E185" s="180">
        <v>63</v>
      </c>
      <c r="F185" s="180">
        <v>31500</v>
      </c>
      <c r="G185" s="180"/>
      <c r="H185" s="43" t="s">
        <v>174</v>
      </c>
    </row>
    <row r="186" spans="1:8" ht="43.5" hidden="1" x14ac:dyDescent="0.35">
      <c r="A186" s="181" t="s">
        <v>351</v>
      </c>
      <c r="B186" s="183" t="s">
        <v>190</v>
      </c>
      <c r="C186" s="183" t="s">
        <v>115</v>
      </c>
      <c r="D186" s="184">
        <v>650</v>
      </c>
      <c r="E186" s="180">
        <v>325</v>
      </c>
      <c r="F186" s="180">
        <v>211250</v>
      </c>
      <c r="G186" s="180"/>
      <c r="H186" s="43" t="s">
        <v>174</v>
      </c>
    </row>
    <row r="187" spans="1:8" ht="43.5" hidden="1" x14ac:dyDescent="0.35">
      <c r="A187" s="181" t="s">
        <v>352</v>
      </c>
      <c r="B187" s="183" t="s">
        <v>192</v>
      </c>
      <c r="C187" s="183" t="s">
        <v>115</v>
      </c>
      <c r="D187" s="184">
        <v>25</v>
      </c>
      <c r="E187" s="180">
        <v>460</v>
      </c>
      <c r="F187" s="180">
        <v>11500</v>
      </c>
      <c r="G187" s="180"/>
      <c r="H187" s="43" t="s">
        <v>174</v>
      </c>
    </row>
    <row r="188" spans="1:8" hidden="1" x14ac:dyDescent="0.35">
      <c r="A188" s="181" t="s">
        <v>353</v>
      </c>
      <c r="B188" s="183" t="s">
        <v>194</v>
      </c>
      <c r="C188" s="183" t="s">
        <v>91</v>
      </c>
      <c r="D188" s="184">
        <v>25</v>
      </c>
      <c r="E188" s="180">
        <v>2030</v>
      </c>
      <c r="F188" s="180">
        <v>50750</v>
      </c>
      <c r="G188" s="180"/>
      <c r="H188" s="43" t="s">
        <v>174</v>
      </c>
    </row>
    <row r="189" spans="1:8" hidden="1" x14ac:dyDescent="0.35">
      <c r="A189" s="181" t="s">
        <v>354</v>
      </c>
      <c r="B189" s="183" t="s">
        <v>196</v>
      </c>
      <c r="C189" s="183" t="s">
        <v>91</v>
      </c>
      <c r="D189" s="184">
        <v>12</v>
      </c>
      <c r="E189" s="180">
        <v>2660</v>
      </c>
      <c r="F189" s="180">
        <v>31920</v>
      </c>
      <c r="G189" s="180"/>
      <c r="H189" s="43" t="s">
        <v>174</v>
      </c>
    </row>
    <row r="190" spans="1:8" ht="29" hidden="1" x14ac:dyDescent="0.35">
      <c r="A190" s="181" t="s">
        <v>355</v>
      </c>
      <c r="B190" s="183" t="s">
        <v>198</v>
      </c>
      <c r="C190" s="183" t="s">
        <v>91</v>
      </c>
      <c r="D190" s="184">
        <v>6</v>
      </c>
      <c r="E190" s="180">
        <v>7500</v>
      </c>
      <c r="F190" s="180">
        <v>45000</v>
      </c>
      <c r="G190" s="180"/>
      <c r="H190" s="43" t="s">
        <v>174</v>
      </c>
    </row>
    <row r="191" spans="1:8" ht="29" hidden="1" x14ac:dyDescent="0.35">
      <c r="A191" s="181" t="s">
        <v>356</v>
      </c>
      <c r="B191" s="183" t="s">
        <v>200</v>
      </c>
      <c r="C191" s="183" t="s">
        <v>91</v>
      </c>
      <c r="D191" s="184">
        <v>10</v>
      </c>
      <c r="E191" s="180">
        <v>300</v>
      </c>
      <c r="F191" s="180">
        <v>3000</v>
      </c>
      <c r="G191" s="180"/>
      <c r="H191" s="43" t="s">
        <v>174</v>
      </c>
    </row>
    <row r="192" spans="1:8" ht="29" hidden="1" x14ac:dyDescent="0.35">
      <c r="A192" s="181" t="s">
        <v>357</v>
      </c>
      <c r="B192" s="183" t="s">
        <v>202</v>
      </c>
      <c r="C192" s="183" t="s">
        <v>91</v>
      </c>
      <c r="D192" s="184">
        <v>10</v>
      </c>
      <c r="E192" s="180">
        <v>410</v>
      </c>
      <c r="F192" s="180">
        <v>4100</v>
      </c>
      <c r="G192" s="180"/>
      <c r="H192" s="43" t="s">
        <v>174</v>
      </c>
    </row>
    <row r="193" spans="1:8" ht="43.5" hidden="1" x14ac:dyDescent="0.35">
      <c r="A193" s="181" t="s">
        <v>358</v>
      </c>
      <c r="B193" s="183" t="s">
        <v>204</v>
      </c>
      <c r="C193" s="183" t="s">
        <v>115</v>
      </c>
      <c r="D193" s="184">
        <v>12</v>
      </c>
      <c r="E193" s="180">
        <v>60420</v>
      </c>
      <c r="F193" s="180">
        <v>725040</v>
      </c>
      <c r="G193" s="180"/>
      <c r="H193" s="43" t="s">
        <v>174</v>
      </c>
    </row>
    <row r="194" spans="1:8" ht="29" hidden="1" x14ac:dyDescent="0.35">
      <c r="A194" s="181" t="s">
        <v>359</v>
      </c>
      <c r="B194" s="183" t="s">
        <v>206</v>
      </c>
      <c r="C194" s="183" t="s">
        <v>140</v>
      </c>
      <c r="D194" s="184">
        <v>5</v>
      </c>
      <c r="E194" s="180">
        <v>2450</v>
      </c>
      <c r="F194" s="180">
        <v>12250</v>
      </c>
      <c r="G194" s="180"/>
      <c r="H194" s="43" t="s">
        <v>174</v>
      </c>
    </row>
    <row r="195" spans="1:8" hidden="1" x14ac:dyDescent="0.35">
      <c r="A195" s="181" t="s">
        <v>360</v>
      </c>
      <c r="B195" s="183" t="s">
        <v>208</v>
      </c>
      <c r="C195" s="183" t="s">
        <v>140</v>
      </c>
      <c r="D195" s="184">
        <v>2800</v>
      </c>
      <c r="E195" s="180">
        <v>9.6</v>
      </c>
      <c r="F195" s="180">
        <v>26880</v>
      </c>
      <c r="G195" s="180"/>
      <c r="H195" s="43" t="s">
        <v>174</v>
      </c>
    </row>
    <row r="196" spans="1:8" ht="29" hidden="1" x14ac:dyDescent="0.35">
      <c r="A196" s="181" t="s">
        <v>361</v>
      </c>
      <c r="B196" s="183" t="s">
        <v>210</v>
      </c>
      <c r="C196" s="183" t="s">
        <v>140</v>
      </c>
      <c r="D196" s="184">
        <v>2400</v>
      </c>
      <c r="E196" s="180">
        <v>16</v>
      </c>
      <c r="F196" s="180">
        <v>38400</v>
      </c>
      <c r="G196" s="180"/>
      <c r="H196" s="43" t="s">
        <v>174</v>
      </c>
    </row>
    <row r="197" spans="1:8" hidden="1" x14ac:dyDescent="0.35">
      <c r="A197" s="181" t="s">
        <v>362</v>
      </c>
      <c r="B197" s="183" t="s">
        <v>212</v>
      </c>
      <c r="C197" s="183" t="s">
        <v>140</v>
      </c>
      <c r="D197" s="184">
        <v>250</v>
      </c>
      <c r="E197" s="180">
        <v>64</v>
      </c>
      <c r="F197" s="180">
        <v>16000</v>
      </c>
      <c r="G197" s="180"/>
      <c r="H197" s="43" t="s">
        <v>174</v>
      </c>
    </row>
    <row r="198" spans="1:8" ht="29" hidden="1" x14ac:dyDescent="0.35">
      <c r="A198" s="181" t="s">
        <v>363</v>
      </c>
      <c r="B198" s="183" t="s">
        <v>214</v>
      </c>
      <c r="C198" s="183" t="s">
        <v>140</v>
      </c>
      <c r="D198" s="184">
        <v>1310</v>
      </c>
      <c r="E198" s="180">
        <v>43</v>
      </c>
      <c r="F198" s="180">
        <v>56330</v>
      </c>
      <c r="G198" s="180"/>
      <c r="H198" s="43" t="s">
        <v>174</v>
      </c>
    </row>
    <row r="199" spans="1:8" ht="29" x14ac:dyDescent="0.35">
      <c r="A199" s="181" t="s">
        <v>364</v>
      </c>
      <c r="B199" s="183" t="s">
        <v>216</v>
      </c>
      <c r="C199" s="183" t="s">
        <v>140</v>
      </c>
      <c r="D199" s="184">
        <v>980</v>
      </c>
      <c r="E199" s="180">
        <v>47</v>
      </c>
      <c r="F199" s="180">
        <v>46060</v>
      </c>
      <c r="G199" s="180"/>
      <c r="H199" s="43" t="s">
        <v>174</v>
      </c>
    </row>
    <row r="200" spans="1:8" ht="29" hidden="1" x14ac:dyDescent="0.35">
      <c r="A200" s="181" t="s">
        <v>365</v>
      </c>
      <c r="B200" s="183" t="s">
        <v>219</v>
      </c>
      <c r="C200" s="183" t="s">
        <v>140</v>
      </c>
      <c r="D200" s="184">
        <v>3720</v>
      </c>
      <c r="E200" s="180">
        <v>91</v>
      </c>
      <c r="F200" s="180">
        <v>338520</v>
      </c>
      <c r="G200" s="180"/>
      <c r="H200" s="43" t="s">
        <v>174</v>
      </c>
    </row>
    <row r="201" spans="1:8" ht="29" hidden="1" x14ac:dyDescent="0.35">
      <c r="A201" s="181" t="s">
        <v>366</v>
      </c>
      <c r="B201" s="183" t="s">
        <v>221</v>
      </c>
      <c r="C201" s="183" t="s">
        <v>140</v>
      </c>
      <c r="D201" s="184">
        <v>1200</v>
      </c>
      <c r="E201" s="180">
        <v>123</v>
      </c>
      <c r="F201" s="180">
        <v>147600</v>
      </c>
      <c r="G201" s="180"/>
      <c r="H201" s="43" t="s">
        <v>174</v>
      </c>
    </row>
    <row r="202" spans="1:8" hidden="1" x14ac:dyDescent="0.35">
      <c r="A202" s="181" t="s">
        <v>367</v>
      </c>
      <c r="B202" s="183" t="s">
        <v>223</v>
      </c>
      <c r="C202" s="183" t="s">
        <v>140</v>
      </c>
      <c r="D202" s="184">
        <v>5110</v>
      </c>
      <c r="E202" s="180">
        <v>19</v>
      </c>
      <c r="F202" s="180">
        <v>97090</v>
      </c>
      <c r="G202" s="180"/>
      <c r="H202" s="43" t="s">
        <v>174</v>
      </c>
    </row>
    <row r="203" spans="1:8" ht="29" hidden="1" x14ac:dyDescent="0.35">
      <c r="A203" s="181" t="s">
        <v>368</v>
      </c>
      <c r="B203" s="183" t="s">
        <v>225</v>
      </c>
      <c r="C203" s="183" t="s">
        <v>91</v>
      </c>
      <c r="D203" s="184">
        <v>20</v>
      </c>
      <c r="E203" s="180">
        <v>48</v>
      </c>
      <c r="F203" s="180">
        <v>960</v>
      </c>
      <c r="G203" s="180"/>
      <c r="H203" s="43" t="s">
        <v>174</v>
      </c>
    </row>
    <row r="204" spans="1:8" hidden="1" x14ac:dyDescent="0.35">
      <c r="A204" s="181" t="s">
        <v>369</v>
      </c>
      <c r="B204" s="183" t="s">
        <v>227</v>
      </c>
      <c r="C204" s="183" t="s">
        <v>115</v>
      </c>
      <c r="D204" s="184">
        <v>5</v>
      </c>
      <c r="E204" s="180">
        <v>2340</v>
      </c>
      <c r="F204" s="180">
        <v>11700</v>
      </c>
      <c r="G204" s="180"/>
      <c r="H204" s="43" t="s">
        <v>174</v>
      </c>
    </row>
    <row r="205" spans="1:8" ht="43.5" hidden="1" x14ac:dyDescent="0.35">
      <c r="A205" s="181" t="s">
        <v>370</v>
      </c>
      <c r="B205" s="183" t="s">
        <v>229</v>
      </c>
      <c r="C205" s="183" t="s">
        <v>91</v>
      </c>
      <c r="D205" s="184">
        <v>12</v>
      </c>
      <c r="E205" s="180">
        <v>210</v>
      </c>
      <c r="F205" s="180">
        <v>2520</v>
      </c>
      <c r="G205" s="180"/>
      <c r="H205" s="43" t="s">
        <v>174</v>
      </c>
    </row>
    <row r="206" spans="1:8" ht="58" hidden="1" x14ac:dyDescent="0.35">
      <c r="A206" s="181" t="s">
        <v>371</v>
      </c>
      <c r="B206" s="183" t="s">
        <v>231</v>
      </c>
      <c r="C206" s="183" t="s">
        <v>91</v>
      </c>
      <c r="D206" s="184">
        <v>3</v>
      </c>
      <c r="E206" s="180">
        <v>55750</v>
      </c>
      <c r="F206" s="180">
        <v>167250</v>
      </c>
      <c r="G206" s="180"/>
      <c r="H206" s="43" t="s">
        <v>174</v>
      </c>
    </row>
    <row r="207" spans="1:8" ht="43.5" hidden="1" x14ac:dyDescent="0.35">
      <c r="A207" s="181" t="s">
        <v>372</v>
      </c>
      <c r="B207" s="183" t="s">
        <v>233</v>
      </c>
      <c r="C207" s="183" t="s">
        <v>91</v>
      </c>
      <c r="D207" s="184">
        <v>3</v>
      </c>
      <c r="E207" s="180">
        <v>3430</v>
      </c>
      <c r="F207" s="180">
        <v>10290</v>
      </c>
      <c r="G207" s="180"/>
      <c r="H207" s="43" t="s">
        <v>174</v>
      </c>
    </row>
    <row r="208" spans="1:8" hidden="1" x14ac:dyDescent="0.35">
      <c r="A208" s="181" t="s">
        <v>373</v>
      </c>
      <c r="B208" s="183" t="s">
        <v>235</v>
      </c>
      <c r="C208" s="183" t="s">
        <v>91</v>
      </c>
      <c r="D208" s="184">
        <v>3</v>
      </c>
      <c r="E208" s="180">
        <v>300</v>
      </c>
      <c r="F208" s="180">
        <v>900</v>
      </c>
      <c r="G208" s="180"/>
      <c r="H208" s="43" t="s">
        <v>174</v>
      </c>
    </row>
    <row r="209" spans="1:8" ht="43.5" hidden="1" x14ac:dyDescent="0.35">
      <c r="A209" s="181" t="s">
        <v>374</v>
      </c>
      <c r="B209" s="183" t="s">
        <v>237</v>
      </c>
      <c r="C209" s="183" t="s">
        <v>91</v>
      </c>
      <c r="D209" s="184">
        <v>3</v>
      </c>
      <c r="E209" s="180">
        <v>650</v>
      </c>
      <c r="F209" s="180">
        <v>1950</v>
      </c>
      <c r="G209" s="180"/>
      <c r="H209" s="43" t="s">
        <v>174</v>
      </c>
    </row>
    <row r="210" spans="1:8" ht="29" hidden="1" x14ac:dyDescent="0.35">
      <c r="A210" s="181" t="s">
        <v>375</v>
      </c>
      <c r="B210" s="183" t="s">
        <v>239</v>
      </c>
      <c r="C210" s="183" t="s">
        <v>140</v>
      </c>
      <c r="D210" s="184">
        <v>320</v>
      </c>
      <c r="E210" s="180">
        <v>22</v>
      </c>
      <c r="F210" s="180">
        <v>7040</v>
      </c>
      <c r="G210" s="180"/>
      <c r="H210" s="43" t="s">
        <v>174</v>
      </c>
    </row>
    <row r="211" spans="1:8" hidden="1" x14ac:dyDescent="0.35">
      <c r="A211" s="181"/>
      <c r="B211" s="183"/>
      <c r="C211" s="183"/>
      <c r="D211" s="184"/>
      <c r="E211" s="180"/>
      <c r="F211" s="180"/>
      <c r="G211" s="180"/>
    </row>
    <row r="212" spans="1:8" hidden="1" x14ac:dyDescent="0.35">
      <c r="A212" s="181" t="s">
        <v>376</v>
      </c>
      <c r="B212" s="182" t="s">
        <v>377</v>
      </c>
      <c r="C212" s="183"/>
      <c r="D212" s="184"/>
      <c r="E212" s="180"/>
      <c r="F212" s="180"/>
      <c r="G212" s="180"/>
      <c r="H212" s="43" t="s">
        <v>836</v>
      </c>
    </row>
    <row r="213" spans="1:8" hidden="1" x14ac:dyDescent="0.35">
      <c r="A213" s="181" t="s">
        <v>378</v>
      </c>
      <c r="B213" s="182" t="s">
        <v>119</v>
      </c>
      <c r="C213" s="183"/>
      <c r="D213" s="184"/>
      <c r="E213" s="180"/>
      <c r="F213" s="180"/>
      <c r="G213" s="180"/>
      <c r="H213" s="43" t="s">
        <v>837</v>
      </c>
    </row>
    <row r="214" spans="1:8" hidden="1" x14ac:dyDescent="0.35">
      <c r="A214" s="181" t="s">
        <v>379</v>
      </c>
      <c r="B214" s="183" t="s">
        <v>244</v>
      </c>
      <c r="C214" s="183" t="s">
        <v>91</v>
      </c>
      <c r="D214" s="184">
        <v>3</v>
      </c>
      <c r="E214" s="180">
        <v>575</v>
      </c>
      <c r="F214" s="180">
        <v>1725</v>
      </c>
      <c r="G214" s="180"/>
      <c r="H214" s="43" t="s">
        <v>837</v>
      </c>
    </row>
    <row r="215" spans="1:8" ht="58" hidden="1" x14ac:dyDescent="0.35">
      <c r="A215" s="181" t="s">
        <v>380</v>
      </c>
      <c r="B215" s="183" t="s">
        <v>247</v>
      </c>
      <c r="C215" s="183" t="s">
        <v>91</v>
      </c>
      <c r="D215" s="184">
        <v>27</v>
      </c>
      <c r="E215" s="180">
        <v>8200</v>
      </c>
      <c r="F215" s="180">
        <v>221400</v>
      </c>
      <c r="G215" s="180"/>
      <c r="H215" s="43" t="s">
        <v>837</v>
      </c>
    </row>
    <row r="216" spans="1:8" hidden="1" x14ac:dyDescent="0.35">
      <c r="A216" s="181" t="s">
        <v>381</v>
      </c>
      <c r="B216" s="183" t="s">
        <v>249</v>
      </c>
      <c r="C216" s="183" t="s">
        <v>91</v>
      </c>
      <c r="D216" s="184">
        <v>3</v>
      </c>
      <c r="E216" s="180">
        <v>205</v>
      </c>
      <c r="F216" s="180">
        <v>615</v>
      </c>
      <c r="G216" s="180"/>
      <c r="H216" s="43" t="s">
        <v>837</v>
      </c>
    </row>
    <row r="217" spans="1:8" ht="29" hidden="1" x14ac:dyDescent="0.35">
      <c r="A217" s="181" t="s">
        <v>382</v>
      </c>
      <c r="B217" s="183" t="s">
        <v>124</v>
      </c>
      <c r="C217" s="183" t="s">
        <v>91</v>
      </c>
      <c r="D217" s="184">
        <v>4</v>
      </c>
      <c r="E217" s="180">
        <v>1200</v>
      </c>
      <c r="F217" s="180">
        <v>4800</v>
      </c>
      <c r="G217" s="180"/>
      <c r="H217" s="43" t="s">
        <v>837</v>
      </c>
    </row>
    <row r="218" spans="1:8" hidden="1" x14ac:dyDescent="0.35">
      <c r="A218" s="181" t="s">
        <v>383</v>
      </c>
      <c r="B218" s="183" t="s">
        <v>126</v>
      </c>
      <c r="C218" s="183" t="s">
        <v>91</v>
      </c>
      <c r="D218" s="184">
        <v>50</v>
      </c>
      <c r="E218" s="180">
        <v>38</v>
      </c>
      <c r="F218" s="180">
        <v>1900</v>
      </c>
      <c r="G218" s="180"/>
      <c r="H218" s="43" t="s">
        <v>837</v>
      </c>
    </row>
    <row r="219" spans="1:8" hidden="1" x14ac:dyDescent="0.35">
      <c r="A219" s="181" t="s">
        <v>384</v>
      </c>
      <c r="B219" s="183" t="s">
        <v>128</v>
      </c>
      <c r="C219" s="183" t="s">
        <v>91</v>
      </c>
      <c r="D219" s="184">
        <v>32</v>
      </c>
      <c r="E219" s="180">
        <v>1200</v>
      </c>
      <c r="F219" s="180">
        <v>38400</v>
      </c>
      <c r="G219" s="180"/>
      <c r="H219" s="43" t="s">
        <v>837</v>
      </c>
    </row>
    <row r="220" spans="1:8" ht="29" hidden="1" x14ac:dyDescent="0.35">
      <c r="A220" s="181" t="s">
        <v>385</v>
      </c>
      <c r="B220" s="183" t="s">
        <v>130</v>
      </c>
      <c r="C220" s="183" t="s">
        <v>91</v>
      </c>
      <c r="D220" s="184">
        <v>32</v>
      </c>
      <c r="E220" s="180">
        <v>250</v>
      </c>
      <c r="F220" s="180">
        <v>8000</v>
      </c>
      <c r="G220" s="180"/>
      <c r="H220" s="43" t="s">
        <v>837</v>
      </c>
    </row>
    <row r="221" spans="1:8" ht="43.5" hidden="1" x14ac:dyDescent="0.35">
      <c r="A221" s="181" t="s">
        <v>386</v>
      </c>
      <c r="B221" s="183" t="s">
        <v>133</v>
      </c>
      <c r="C221" s="183" t="s">
        <v>115</v>
      </c>
      <c r="D221" s="184">
        <v>32</v>
      </c>
      <c r="E221" s="180">
        <v>15000</v>
      </c>
      <c r="F221" s="180">
        <v>480000</v>
      </c>
      <c r="G221" s="180"/>
      <c r="H221" s="43" t="s">
        <v>837</v>
      </c>
    </row>
    <row r="222" spans="1:8" hidden="1" x14ac:dyDescent="0.35">
      <c r="A222" s="181" t="s">
        <v>387</v>
      </c>
      <c r="B222" s="183" t="s">
        <v>135</v>
      </c>
      <c r="C222" s="183" t="s">
        <v>115</v>
      </c>
      <c r="D222" s="184">
        <v>32</v>
      </c>
      <c r="E222" s="180">
        <v>450</v>
      </c>
      <c r="F222" s="180">
        <v>14400</v>
      </c>
      <c r="G222" s="180"/>
      <c r="H222" s="43" t="s">
        <v>837</v>
      </c>
    </row>
    <row r="223" spans="1:8" ht="29" hidden="1" x14ac:dyDescent="0.35">
      <c r="A223" s="181" t="s">
        <v>388</v>
      </c>
      <c r="B223" s="183" t="s">
        <v>137</v>
      </c>
      <c r="C223" s="183" t="s">
        <v>91</v>
      </c>
      <c r="D223" s="184">
        <v>12800</v>
      </c>
      <c r="E223" s="180">
        <v>70</v>
      </c>
      <c r="F223" s="180">
        <v>896000</v>
      </c>
      <c r="G223" s="180"/>
      <c r="H223" s="43" t="s">
        <v>837</v>
      </c>
    </row>
    <row r="224" spans="1:8" ht="29" hidden="1" x14ac:dyDescent="0.35">
      <c r="A224" s="181" t="s">
        <v>389</v>
      </c>
      <c r="B224" s="183" t="s">
        <v>139</v>
      </c>
      <c r="C224" s="183" t="s">
        <v>140</v>
      </c>
      <c r="D224" s="184">
        <v>3890</v>
      </c>
      <c r="E224" s="180">
        <v>40</v>
      </c>
      <c r="F224" s="180">
        <v>155600</v>
      </c>
      <c r="G224" s="180"/>
      <c r="H224" s="43" t="s">
        <v>837</v>
      </c>
    </row>
    <row r="225" spans="1:8" ht="29" hidden="1" x14ac:dyDescent="0.35">
      <c r="A225" s="181" t="s">
        <v>390</v>
      </c>
      <c r="B225" s="183" t="s">
        <v>142</v>
      </c>
      <c r="C225" s="183" t="s">
        <v>115</v>
      </c>
      <c r="D225" s="184">
        <v>220</v>
      </c>
      <c r="E225" s="180">
        <v>28</v>
      </c>
      <c r="F225" s="180">
        <v>6160</v>
      </c>
      <c r="G225" s="180"/>
      <c r="H225" s="43" t="s">
        <v>837</v>
      </c>
    </row>
    <row r="226" spans="1:8" hidden="1" x14ac:dyDescent="0.35">
      <c r="A226" s="181" t="s">
        <v>391</v>
      </c>
      <c r="B226" s="183" t="s">
        <v>144</v>
      </c>
      <c r="C226" s="183" t="s">
        <v>115</v>
      </c>
      <c r="D226" s="184">
        <v>32</v>
      </c>
      <c r="E226" s="180">
        <v>5000</v>
      </c>
      <c r="F226" s="180">
        <v>160000</v>
      </c>
      <c r="G226" s="180"/>
      <c r="H226" s="43" t="s">
        <v>837</v>
      </c>
    </row>
    <row r="227" spans="1:8" hidden="1" x14ac:dyDescent="0.35">
      <c r="A227" s="181" t="s">
        <v>392</v>
      </c>
      <c r="B227" s="183" t="s">
        <v>146</v>
      </c>
      <c r="C227" s="183" t="s">
        <v>115</v>
      </c>
      <c r="D227" s="184">
        <v>3</v>
      </c>
      <c r="E227" s="180">
        <v>20</v>
      </c>
      <c r="F227" s="180">
        <v>60</v>
      </c>
      <c r="G227" s="180"/>
      <c r="H227" s="43" t="s">
        <v>837</v>
      </c>
    </row>
    <row r="228" spans="1:8" hidden="1" x14ac:dyDescent="0.35">
      <c r="A228" s="181" t="s">
        <v>393</v>
      </c>
      <c r="B228" s="183" t="s">
        <v>148</v>
      </c>
      <c r="C228" s="183" t="s">
        <v>115</v>
      </c>
      <c r="D228" s="184">
        <v>12</v>
      </c>
      <c r="E228" s="180">
        <v>22</v>
      </c>
      <c r="F228" s="180">
        <v>264</v>
      </c>
      <c r="G228" s="180"/>
      <c r="H228" s="43" t="s">
        <v>837</v>
      </c>
    </row>
    <row r="229" spans="1:8" hidden="1" x14ac:dyDescent="0.35">
      <c r="A229" s="181" t="s">
        <v>394</v>
      </c>
      <c r="B229" s="183" t="s">
        <v>150</v>
      </c>
      <c r="C229" s="183" t="s">
        <v>140</v>
      </c>
      <c r="D229" s="184">
        <v>32</v>
      </c>
      <c r="E229" s="180">
        <v>24</v>
      </c>
      <c r="F229" s="180">
        <v>768</v>
      </c>
      <c r="G229" s="180"/>
      <c r="H229" s="43" t="s">
        <v>837</v>
      </c>
    </row>
    <row r="230" spans="1:8" ht="29" hidden="1" x14ac:dyDescent="0.35">
      <c r="A230" s="181" t="s">
        <v>395</v>
      </c>
      <c r="B230" s="183" t="s">
        <v>152</v>
      </c>
      <c r="C230" s="183" t="s">
        <v>115</v>
      </c>
      <c r="D230" s="184">
        <v>3</v>
      </c>
      <c r="E230" s="180">
        <v>25000</v>
      </c>
      <c r="F230" s="180">
        <v>75000</v>
      </c>
      <c r="G230" s="180"/>
      <c r="H230" s="43" t="s">
        <v>837</v>
      </c>
    </row>
    <row r="231" spans="1:8" ht="43.5" hidden="1" x14ac:dyDescent="0.35">
      <c r="A231" s="181" t="s">
        <v>396</v>
      </c>
      <c r="B231" s="183" t="s">
        <v>154</v>
      </c>
      <c r="C231" s="183" t="s">
        <v>115</v>
      </c>
      <c r="D231" s="184">
        <v>5</v>
      </c>
      <c r="E231" s="180">
        <v>25000</v>
      </c>
      <c r="F231" s="180">
        <v>125000</v>
      </c>
      <c r="G231" s="180"/>
      <c r="H231" s="43" t="s">
        <v>837</v>
      </c>
    </row>
    <row r="232" spans="1:8" ht="29" hidden="1" x14ac:dyDescent="0.35">
      <c r="A232" s="181" t="s">
        <v>397</v>
      </c>
      <c r="B232" s="183" t="s">
        <v>268</v>
      </c>
      <c r="C232" s="183" t="s">
        <v>115</v>
      </c>
      <c r="D232" s="184">
        <v>5</v>
      </c>
      <c r="E232" s="180">
        <v>80000</v>
      </c>
      <c r="F232" s="180">
        <v>400000</v>
      </c>
      <c r="G232" s="180"/>
      <c r="H232" s="43" t="s">
        <v>837</v>
      </c>
    </row>
    <row r="233" spans="1:8" ht="29" hidden="1" x14ac:dyDescent="0.35">
      <c r="A233" s="181" t="s">
        <v>398</v>
      </c>
      <c r="B233" s="183" t="s">
        <v>158</v>
      </c>
      <c r="C233" s="183" t="s">
        <v>91</v>
      </c>
      <c r="D233" s="184">
        <v>22</v>
      </c>
      <c r="E233" s="180">
        <v>9200</v>
      </c>
      <c r="F233" s="180">
        <v>202400</v>
      </c>
      <c r="G233" s="180"/>
      <c r="H233" s="43" t="s">
        <v>837</v>
      </c>
    </row>
    <row r="234" spans="1:8" ht="72.5" hidden="1" x14ac:dyDescent="0.35">
      <c r="A234" s="181" t="s">
        <v>399</v>
      </c>
      <c r="B234" s="183" t="s">
        <v>160</v>
      </c>
      <c r="C234" s="183" t="s">
        <v>115</v>
      </c>
      <c r="D234" s="184">
        <v>4</v>
      </c>
      <c r="E234" s="180">
        <v>35000</v>
      </c>
      <c r="F234" s="180">
        <v>140000</v>
      </c>
      <c r="G234" s="180"/>
      <c r="H234" s="43" t="s">
        <v>837</v>
      </c>
    </row>
    <row r="235" spans="1:8" ht="29" hidden="1" x14ac:dyDescent="0.35">
      <c r="A235" s="181" t="s">
        <v>400</v>
      </c>
      <c r="B235" s="183" t="s">
        <v>162</v>
      </c>
      <c r="C235" s="183" t="s">
        <v>115</v>
      </c>
      <c r="D235" s="184">
        <v>2</v>
      </c>
      <c r="E235" s="180">
        <v>12000</v>
      </c>
      <c r="F235" s="180">
        <v>24000</v>
      </c>
      <c r="G235" s="180"/>
      <c r="H235" s="43" t="s">
        <v>837</v>
      </c>
    </row>
    <row r="236" spans="1:8" hidden="1" x14ac:dyDescent="0.35">
      <c r="A236" s="181" t="s">
        <v>401</v>
      </c>
      <c r="B236" s="182" t="s">
        <v>89</v>
      </c>
      <c r="C236" s="183"/>
      <c r="D236" s="184"/>
      <c r="E236" s="180"/>
      <c r="F236" s="180"/>
      <c r="G236" s="180"/>
      <c r="H236" s="43" t="s">
        <v>89</v>
      </c>
    </row>
    <row r="237" spans="1:8" ht="29" hidden="1" x14ac:dyDescent="0.35">
      <c r="A237" s="181" t="s">
        <v>402</v>
      </c>
      <c r="B237" s="183" t="s">
        <v>14</v>
      </c>
      <c r="C237" s="183" t="s">
        <v>91</v>
      </c>
      <c r="D237" s="184">
        <v>2</v>
      </c>
      <c r="E237" s="180">
        <v>82500</v>
      </c>
      <c r="F237" s="180">
        <v>165000</v>
      </c>
      <c r="G237" s="180"/>
      <c r="H237" s="43" t="s">
        <v>89</v>
      </c>
    </row>
    <row r="238" spans="1:8" hidden="1" x14ac:dyDescent="0.35">
      <c r="A238" s="181" t="s">
        <v>403</v>
      </c>
      <c r="B238" s="183" t="s">
        <v>404</v>
      </c>
      <c r="C238" s="183" t="s">
        <v>91</v>
      </c>
      <c r="D238" s="184">
        <v>4</v>
      </c>
      <c r="E238" s="180">
        <v>26000</v>
      </c>
      <c r="F238" s="180">
        <v>104000</v>
      </c>
      <c r="G238" s="180"/>
      <c r="H238" s="43" t="s">
        <v>89</v>
      </c>
    </row>
    <row r="239" spans="1:8" ht="29" hidden="1" x14ac:dyDescent="0.35">
      <c r="A239" s="181" t="s">
        <v>405</v>
      </c>
      <c r="B239" s="183" t="s">
        <v>406</v>
      </c>
      <c r="C239" s="183" t="s">
        <v>91</v>
      </c>
      <c r="D239" s="184">
        <v>3</v>
      </c>
      <c r="E239" s="180">
        <v>1750</v>
      </c>
      <c r="F239" s="180">
        <v>5250</v>
      </c>
      <c r="G239" s="180"/>
      <c r="H239" s="43" t="s">
        <v>89</v>
      </c>
    </row>
    <row r="240" spans="1:8" ht="29" hidden="1" x14ac:dyDescent="0.35">
      <c r="A240" s="181" t="s">
        <v>407</v>
      </c>
      <c r="B240" s="183" t="s">
        <v>15</v>
      </c>
      <c r="C240" s="183" t="s">
        <v>91</v>
      </c>
      <c r="D240" s="184">
        <v>3</v>
      </c>
      <c r="E240" s="180">
        <v>14000</v>
      </c>
      <c r="F240" s="180">
        <v>42000</v>
      </c>
      <c r="G240" s="180"/>
      <c r="H240" s="43" t="s">
        <v>89</v>
      </c>
    </row>
    <row r="241" spans="1:8" ht="29" hidden="1" x14ac:dyDescent="0.35">
      <c r="A241" s="181" t="s">
        <v>408</v>
      </c>
      <c r="B241" s="183" t="s">
        <v>166</v>
      </c>
      <c r="C241" s="183" t="s">
        <v>91</v>
      </c>
      <c r="D241" s="184">
        <v>6</v>
      </c>
      <c r="E241" s="180">
        <v>1750</v>
      </c>
      <c r="F241" s="180">
        <v>10500</v>
      </c>
      <c r="G241" s="180"/>
      <c r="H241" s="43" t="s">
        <v>89</v>
      </c>
    </row>
    <row r="242" spans="1:8" hidden="1" x14ac:dyDescent="0.35">
      <c r="A242" s="181" t="s">
        <v>409</v>
      </c>
      <c r="B242" s="183" t="s">
        <v>168</v>
      </c>
      <c r="C242" s="183" t="s">
        <v>91</v>
      </c>
      <c r="D242" s="184">
        <v>33</v>
      </c>
      <c r="E242" s="180">
        <v>900</v>
      </c>
      <c r="F242" s="180">
        <v>29700</v>
      </c>
      <c r="G242" s="180"/>
      <c r="H242" s="43" t="s">
        <v>89</v>
      </c>
    </row>
    <row r="243" spans="1:8" ht="29" hidden="1" x14ac:dyDescent="0.35">
      <c r="A243" s="181" t="s">
        <v>410</v>
      </c>
      <c r="B243" s="183" t="s">
        <v>24</v>
      </c>
      <c r="C243" s="183" t="s">
        <v>91</v>
      </c>
      <c r="D243" s="184">
        <v>106</v>
      </c>
      <c r="E243" s="180">
        <v>7500</v>
      </c>
      <c r="F243" s="180">
        <v>795000</v>
      </c>
      <c r="G243" s="180"/>
      <c r="H243" s="43" t="s">
        <v>89</v>
      </c>
    </row>
    <row r="244" spans="1:8" hidden="1" x14ac:dyDescent="0.35">
      <c r="A244" s="181" t="s">
        <v>411</v>
      </c>
      <c r="B244" s="183" t="s">
        <v>19</v>
      </c>
      <c r="C244" s="183" t="s">
        <v>91</v>
      </c>
      <c r="D244" s="184">
        <v>106</v>
      </c>
      <c r="E244" s="180">
        <v>400</v>
      </c>
      <c r="F244" s="180">
        <v>42400</v>
      </c>
      <c r="G244" s="180"/>
      <c r="H244" s="43" t="s">
        <v>89</v>
      </c>
    </row>
    <row r="245" spans="1:8" hidden="1" x14ac:dyDescent="0.35">
      <c r="A245" s="181" t="s">
        <v>412</v>
      </c>
      <c r="B245" s="183" t="s">
        <v>413</v>
      </c>
      <c r="C245" s="183" t="s">
        <v>115</v>
      </c>
      <c r="D245" s="184">
        <v>1</v>
      </c>
      <c r="E245" s="180">
        <v>83217</v>
      </c>
      <c r="F245" s="180">
        <v>83217</v>
      </c>
      <c r="G245" s="180"/>
      <c r="H245" s="43" t="s">
        <v>89</v>
      </c>
    </row>
    <row r="246" spans="1:8" hidden="1" x14ac:dyDescent="0.35">
      <c r="A246" s="181" t="s">
        <v>414</v>
      </c>
      <c r="B246" s="182" t="s">
        <v>174</v>
      </c>
      <c r="C246" s="183"/>
      <c r="D246" s="184"/>
      <c r="E246" s="180"/>
      <c r="F246" s="180"/>
      <c r="G246" s="180"/>
      <c r="H246" s="43" t="s">
        <v>174</v>
      </c>
    </row>
    <row r="247" spans="1:8" hidden="1" x14ac:dyDescent="0.35">
      <c r="A247" s="181" t="s">
        <v>415</v>
      </c>
      <c r="B247" s="183" t="s">
        <v>177</v>
      </c>
      <c r="C247" s="183" t="s">
        <v>140</v>
      </c>
      <c r="D247" s="184">
        <v>850</v>
      </c>
      <c r="E247" s="180">
        <v>37</v>
      </c>
      <c r="F247" s="180">
        <v>31450</v>
      </c>
      <c r="G247" s="180"/>
      <c r="H247" s="43" t="s">
        <v>174</v>
      </c>
    </row>
    <row r="248" spans="1:8" hidden="1" x14ac:dyDescent="0.35">
      <c r="A248" s="181" t="s">
        <v>416</v>
      </c>
      <c r="B248" s="183" t="s">
        <v>180</v>
      </c>
      <c r="C248" s="183" t="s">
        <v>140</v>
      </c>
      <c r="D248" s="184">
        <v>250</v>
      </c>
      <c r="E248" s="180">
        <v>56</v>
      </c>
      <c r="F248" s="180">
        <v>14000</v>
      </c>
      <c r="G248" s="180"/>
      <c r="H248" s="43" t="s">
        <v>174</v>
      </c>
    </row>
    <row r="249" spans="1:8" ht="29" hidden="1" x14ac:dyDescent="0.35">
      <c r="A249" s="181" t="s">
        <v>417</v>
      </c>
      <c r="B249" s="183" t="s">
        <v>182</v>
      </c>
      <c r="C249" s="183" t="s">
        <v>140</v>
      </c>
      <c r="D249" s="184">
        <v>250</v>
      </c>
      <c r="E249" s="180">
        <v>12.5</v>
      </c>
      <c r="F249" s="180">
        <v>3125</v>
      </c>
      <c r="G249" s="180"/>
      <c r="H249" s="43" t="s">
        <v>174</v>
      </c>
    </row>
    <row r="250" spans="1:8" ht="43.5" hidden="1" x14ac:dyDescent="0.35">
      <c r="A250" s="181" t="s">
        <v>418</v>
      </c>
      <c r="B250" s="183" t="s">
        <v>184</v>
      </c>
      <c r="C250" s="183" t="s">
        <v>140</v>
      </c>
      <c r="D250" s="184">
        <v>250</v>
      </c>
      <c r="E250" s="180">
        <v>71</v>
      </c>
      <c r="F250" s="180">
        <v>17750</v>
      </c>
      <c r="G250" s="180"/>
      <c r="H250" s="43" t="s">
        <v>174</v>
      </c>
    </row>
    <row r="251" spans="1:8" ht="43.5" hidden="1" x14ac:dyDescent="0.35">
      <c r="A251" s="181" t="s">
        <v>419</v>
      </c>
      <c r="B251" s="183" t="s">
        <v>186</v>
      </c>
      <c r="C251" s="183" t="s">
        <v>140</v>
      </c>
      <c r="D251" s="184">
        <v>200</v>
      </c>
      <c r="E251" s="180">
        <v>140</v>
      </c>
      <c r="F251" s="180">
        <v>28000</v>
      </c>
      <c r="G251" s="180"/>
      <c r="H251" s="43" t="s">
        <v>174</v>
      </c>
    </row>
    <row r="252" spans="1:8" ht="72.5" hidden="1" x14ac:dyDescent="0.35">
      <c r="A252" s="181" t="s">
        <v>420</v>
      </c>
      <c r="B252" s="183" t="s">
        <v>188</v>
      </c>
      <c r="C252" s="183" t="s">
        <v>140</v>
      </c>
      <c r="D252" s="184">
        <v>500</v>
      </c>
      <c r="E252" s="180">
        <v>63</v>
      </c>
      <c r="F252" s="180">
        <v>31500</v>
      </c>
      <c r="G252" s="180"/>
      <c r="H252" s="43" t="s">
        <v>174</v>
      </c>
    </row>
    <row r="253" spans="1:8" ht="43.5" hidden="1" x14ac:dyDescent="0.35">
      <c r="A253" s="181" t="s">
        <v>421</v>
      </c>
      <c r="B253" s="183" t="s">
        <v>190</v>
      </c>
      <c r="C253" s="183" t="s">
        <v>115</v>
      </c>
      <c r="D253" s="184">
        <v>650</v>
      </c>
      <c r="E253" s="180">
        <v>325</v>
      </c>
      <c r="F253" s="180">
        <v>211250</v>
      </c>
      <c r="G253" s="180"/>
      <c r="H253" s="43" t="s">
        <v>174</v>
      </c>
    </row>
    <row r="254" spans="1:8" ht="43.5" hidden="1" x14ac:dyDescent="0.35">
      <c r="A254" s="181" t="s">
        <v>422</v>
      </c>
      <c r="B254" s="183" t="s">
        <v>192</v>
      </c>
      <c r="C254" s="183" t="s">
        <v>115</v>
      </c>
      <c r="D254" s="184">
        <v>25</v>
      </c>
      <c r="E254" s="180">
        <v>460</v>
      </c>
      <c r="F254" s="180">
        <v>11500</v>
      </c>
      <c r="G254" s="180"/>
      <c r="H254" s="43" t="s">
        <v>174</v>
      </c>
    </row>
    <row r="255" spans="1:8" hidden="1" x14ac:dyDescent="0.35">
      <c r="A255" s="181" t="s">
        <v>423</v>
      </c>
      <c r="B255" s="183" t="s">
        <v>194</v>
      </c>
      <c r="C255" s="183" t="s">
        <v>91</v>
      </c>
      <c r="D255" s="184">
        <v>25</v>
      </c>
      <c r="E255" s="180">
        <v>2030</v>
      </c>
      <c r="F255" s="180">
        <v>50750</v>
      </c>
      <c r="G255" s="180"/>
      <c r="H255" s="43" t="s">
        <v>174</v>
      </c>
    </row>
    <row r="256" spans="1:8" hidden="1" x14ac:dyDescent="0.35">
      <c r="A256" s="181" t="s">
        <v>424</v>
      </c>
      <c r="B256" s="183" t="s">
        <v>196</v>
      </c>
      <c r="C256" s="183" t="s">
        <v>91</v>
      </c>
      <c r="D256" s="184">
        <v>12</v>
      </c>
      <c r="E256" s="180">
        <v>2660</v>
      </c>
      <c r="F256" s="180">
        <v>31920</v>
      </c>
      <c r="G256" s="180"/>
      <c r="H256" s="43" t="s">
        <v>174</v>
      </c>
    </row>
    <row r="257" spans="1:8" ht="29" hidden="1" x14ac:dyDescent="0.35">
      <c r="A257" s="181" t="s">
        <v>425</v>
      </c>
      <c r="B257" s="183" t="s">
        <v>198</v>
      </c>
      <c r="C257" s="183" t="s">
        <v>91</v>
      </c>
      <c r="D257" s="184">
        <v>6</v>
      </c>
      <c r="E257" s="180">
        <v>7500</v>
      </c>
      <c r="F257" s="180">
        <v>45000</v>
      </c>
      <c r="G257" s="180"/>
      <c r="H257" s="43" t="s">
        <v>174</v>
      </c>
    </row>
    <row r="258" spans="1:8" ht="29" hidden="1" x14ac:dyDescent="0.35">
      <c r="A258" s="181" t="s">
        <v>426</v>
      </c>
      <c r="B258" s="183" t="s">
        <v>200</v>
      </c>
      <c r="C258" s="183" t="s">
        <v>91</v>
      </c>
      <c r="D258" s="184">
        <v>10</v>
      </c>
      <c r="E258" s="180">
        <v>300</v>
      </c>
      <c r="F258" s="180">
        <v>3000</v>
      </c>
      <c r="G258" s="180"/>
      <c r="H258" s="43" t="s">
        <v>174</v>
      </c>
    </row>
    <row r="259" spans="1:8" ht="29" hidden="1" x14ac:dyDescent="0.35">
      <c r="A259" s="181" t="s">
        <v>427</v>
      </c>
      <c r="B259" s="183" t="s">
        <v>202</v>
      </c>
      <c r="C259" s="183" t="s">
        <v>91</v>
      </c>
      <c r="D259" s="184">
        <v>10</v>
      </c>
      <c r="E259" s="180">
        <v>410</v>
      </c>
      <c r="F259" s="180">
        <v>4100</v>
      </c>
      <c r="G259" s="180"/>
      <c r="H259" s="43" t="s">
        <v>174</v>
      </c>
    </row>
    <row r="260" spans="1:8" ht="43.5" hidden="1" x14ac:dyDescent="0.35">
      <c r="A260" s="181" t="s">
        <v>428</v>
      </c>
      <c r="B260" s="183" t="s">
        <v>204</v>
      </c>
      <c r="C260" s="183" t="s">
        <v>115</v>
      </c>
      <c r="D260" s="184">
        <v>12</v>
      </c>
      <c r="E260" s="180">
        <v>60420</v>
      </c>
      <c r="F260" s="180">
        <v>725040</v>
      </c>
      <c r="G260" s="180"/>
      <c r="H260" s="43" t="s">
        <v>174</v>
      </c>
    </row>
    <row r="261" spans="1:8" ht="29" hidden="1" x14ac:dyDescent="0.35">
      <c r="A261" s="181" t="s">
        <v>429</v>
      </c>
      <c r="B261" s="183" t="s">
        <v>206</v>
      </c>
      <c r="C261" s="183" t="s">
        <v>140</v>
      </c>
      <c r="D261" s="184">
        <v>5</v>
      </c>
      <c r="E261" s="180">
        <v>2450</v>
      </c>
      <c r="F261" s="180">
        <v>12250</v>
      </c>
      <c r="G261" s="180"/>
      <c r="H261" s="43" t="s">
        <v>174</v>
      </c>
    </row>
    <row r="262" spans="1:8" hidden="1" x14ac:dyDescent="0.35">
      <c r="A262" s="181" t="s">
        <v>430</v>
      </c>
      <c r="B262" s="183" t="s">
        <v>208</v>
      </c>
      <c r="C262" s="183" t="s">
        <v>140</v>
      </c>
      <c r="D262" s="184">
        <v>2800</v>
      </c>
      <c r="E262" s="180">
        <v>9.6</v>
      </c>
      <c r="F262" s="180">
        <v>26880</v>
      </c>
      <c r="G262" s="180"/>
      <c r="H262" s="43" t="s">
        <v>174</v>
      </c>
    </row>
    <row r="263" spans="1:8" ht="29" hidden="1" x14ac:dyDescent="0.35">
      <c r="A263" s="181" t="s">
        <v>431</v>
      </c>
      <c r="B263" s="183" t="s">
        <v>210</v>
      </c>
      <c r="C263" s="183" t="s">
        <v>140</v>
      </c>
      <c r="D263" s="184">
        <v>2400</v>
      </c>
      <c r="E263" s="180">
        <v>16</v>
      </c>
      <c r="F263" s="180">
        <v>38400</v>
      </c>
      <c r="G263" s="180"/>
      <c r="H263" s="43" t="s">
        <v>174</v>
      </c>
    </row>
    <row r="264" spans="1:8" hidden="1" x14ac:dyDescent="0.35">
      <c r="A264" s="181" t="s">
        <v>432</v>
      </c>
      <c r="B264" s="183" t="s">
        <v>212</v>
      </c>
      <c r="C264" s="183" t="s">
        <v>140</v>
      </c>
      <c r="D264" s="184">
        <v>250</v>
      </c>
      <c r="E264" s="180">
        <v>64</v>
      </c>
      <c r="F264" s="180">
        <v>16000</v>
      </c>
      <c r="G264" s="180"/>
      <c r="H264" s="43" t="s">
        <v>174</v>
      </c>
    </row>
    <row r="265" spans="1:8" ht="29" hidden="1" x14ac:dyDescent="0.35">
      <c r="A265" s="181" t="s">
        <v>433</v>
      </c>
      <c r="B265" s="183" t="s">
        <v>214</v>
      </c>
      <c r="C265" s="183" t="s">
        <v>140</v>
      </c>
      <c r="D265" s="184">
        <v>2000</v>
      </c>
      <c r="E265" s="180">
        <v>43</v>
      </c>
      <c r="F265" s="180">
        <v>86000</v>
      </c>
      <c r="G265" s="180"/>
      <c r="H265" s="43" t="s">
        <v>174</v>
      </c>
    </row>
    <row r="266" spans="1:8" ht="29" x14ac:dyDescent="0.35">
      <c r="A266" s="181" t="s">
        <v>434</v>
      </c>
      <c r="B266" s="183" t="s">
        <v>216</v>
      </c>
      <c r="C266" s="183" t="s">
        <v>140</v>
      </c>
      <c r="D266" s="184">
        <v>1500</v>
      </c>
      <c r="E266" s="180">
        <v>47</v>
      </c>
      <c r="F266" s="180">
        <v>70500</v>
      </c>
      <c r="G266" s="180"/>
      <c r="H266" s="43" t="s">
        <v>174</v>
      </c>
    </row>
    <row r="267" spans="1:8" ht="29" hidden="1" x14ac:dyDescent="0.35">
      <c r="A267" s="181" t="s">
        <v>435</v>
      </c>
      <c r="B267" s="183" t="s">
        <v>301</v>
      </c>
      <c r="C267" s="183" t="s">
        <v>140</v>
      </c>
      <c r="D267" s="184">
        <v>2300</v>
      </c>
      <c r="E267" s="180">
        <v>72</v>
      </c>
      <c r="F267" s="180">
        <v>165600</v>
      </c>
      <c r="G267" s="180"/>
      <c r="H267" s="43" t="s">
        <v>174</v>
      </c>
    </row>
    <row r="268" spans="1:8" ht="29" hidden="1" x14ac:dyDescent="0.35">
      <c r="A268" s="181" t="s">
        <v>436</v>
      </c>
      <c r="B268" s="183" t="s">
        <v>219</v>
      </c>
      <c r="C268" s="183" t="s">
        <v>140</v>
      </c>
      <c r="D268" s="184">
        <v>450</v>
      </c>
      <c r="E268" s="180">
        <v>91</v>
      </c>
      <c r="F268" s="180">
        <v>40950</v>
      </c>
      <c r="G268" s="180"/>
      <c r="H268" s="43" t="s">
        <v>174</v>
      </c>
    </row>
    <row r="269" spans="1:8" ht="29" hidden="1" x14ac:dyDescent="0.35">
      <c r="A269" s="181" t="s">
        <v>437</v>
      </c>
      <c r="B269" s="183" t="s">
        <v>221</v>
      </c>
      <c r="C269" s="183" t="s">
        <v>140</v>
      </c>
      <c r="D269" s="184">
        <v>150</v>
      </c>
      <c r="E269" s="180">
        <v>123</v>
      </c>
      <c r="F269" s="180">
        <v>18450</v>
      </c>
      <c r="G269" s="180"/>
      <c r="H269" s="43" t="s">
        <v>174</v>
      </c>
    </row>
    <row r="270" spans="1:8" hidden="1" x14ac:dyDescent="0.35">
      <c r="A270" s="181" t="s">
        <v>438</v>
      </c>
      <c r="B270" s="183" t="s">
        <v>223</v>
      </c>
      <c r="C270" s="183" t="s">
        <v>140</v>
      </c>
      <c r="D270" s="184">
        <v>2000</v>
      </c>
      <c r="E270" s="180">
        <v>19</v>
      </c>
      <c r="F270" s="180">
        <v>38000</v>
      </c>
      <c r="G270" s="180"/>
      <c r="H270" s="43" t="s">
        <v>174</v>
      </c>
    </row>
    <row r="271" spans="1:8" ht="29" hidden="1" x14ac:dyDescent="0.35">
      <c r="A271" s="181" t="s">
        <v>439</v>
      </c>
      <c r="B271" s="183" t="s">
        <v>225</v>
      </c>
      <c r="C271" s="183" t="s">
        <v>91</v>
      </c>
      <c r="D271" s="184">
        <v>20</v>
      </c>
      <c r="E271" s="180">
        <v>48</v>
      </c>
      <c r="F271" s="180">
        <v>960</v>
      </c>
      <c r="G271" s="180"/>
      <c r="H271" s="43" t="s">
        <v>174</v>
      </c>
    </row>
    <row r="272" spans="1:8" hidden="1" x14ac:dyDescent="0.35">
      <c r="A272" s="181" t="s">
        <v>440</v>
      </c>
      <c r="B272" s="183" t="s">
        <v>227</v>
      </c>
      <c r="C272" s="183" t="s">
        <v>115</v>
      </c>
      <c r="D272" s="184">
        <v>5</v>
      </c>
      <c r="E272" s="180">
        <v>2340</v>
      </c>
      <c r="F272" s="180">
        <v>11700</v>
      </c>
      <c r="G272" s="180"/>
      <c r="H272" s="43" t="s">
        <v>174</v>
      </c>
    </row>
    <row r="273" spans="1:8" ht="43.5" hidden="1" x14ac:dyDescent="0.35">
      <c r="A273" s="181" t="s">
        <v>441</v>
      </c>
      <c r="B273" s="183" t="s">
        <v>229</v>
      </c>
      <c r="C273" s="183" t="s">
        <v>91</v>
      </c>
      <c r="D273" s="184">
        <v>12</v>
      </c>
      <c r="E273" s="180">
        <v>210</v>
      </c>
      <c r="F273" s="180">
        <v>2520</v>
      </c>
      <c r="G273" s="180"/>
      <c r="H273" s="43" t="s">
        <v>174</v>
      </c>
    </row>
    <row r="274" spans="1:8" ht="58" hidden="1" x14ac:dyDescent="0.35">
      <c r="A274" s="181" t="s">
        <v>442</v>
      </c>
      <c r="B274" s="183" t="s">
        <v>231</v>
      </c>
      <c r="C274" s="183" t="s">
        <v>91</v>
      </c>
      <c r="D274" s="184">
        <v>4</v>
      </c>
      <c r="E274" s="180">
        <v>55750</v>
      </c>
      <c r="F274" s="180">
        <v>223000</v>
      </c>
      <c r="G274" s="180"/>
      <c r="H274" s="43" t="s">
        <v>174</v>
      </c>
    </row>
    <row r="275" spans="1:8" ht="43.5" hidden="1" x14ac:dyDescent="0.35">
      <c r="A275" s="181" t="s">
        <v>443</v>
      </c>
      <c r="B275" s="183" t="s">
        <v>233</v>
      </c>
      <c r="C275" s="183" t="s">
        <v>91</v>
      </c>
      <c r="D275" s="184">
        <v>4</v>
      </c>
      <c r="E275" s="180">
        <v>3430</v>
      </c>
      <c r="F275" s="180">
        <v>13720</v>
      </c>
      <c r="G275" s="180"/>
      <c r="H275" s="43" t="s">
        <v>174</v>
      </c>
    </row>
    <row r="276" spans="1:8" hidden="1" x14ac:dyDescent="0.35">
      <c r="A276" s="181" t="s">
        <v>444</v>
      </c>
      <c r="B276" s="183" t="s">
        <v>235</v>
      </c>
      <c r="C276" s="183" t="s">
        <v>91</v>
      </c>
      <c r="D276" s="184">
        <v>4</v>
      </c>
      <c r="E276" s="180">
        <v>300</v>
      </c>
      <c r="F276" s="180">
        <v>1200</v>
      </c>
      <c r="G276" s="180"/>
      <c r="H276" s="43" t="s">
        <v>174</v>
      </c>
    </row>
    <row r="277" spans="1:8" ht="43.5" hidden="1" x14ac:dyDescent="0.35">
      <c r="A277" s="181" t="s">
        <v>445</v>
      </c>
      <c r="B277" s="183" t="s">
        <v>237</v>
      </c>
      <c r="C277" s="183" t="s">
        <v>91</v>
      </c>
      <c r="D277" s="184">
        <v>4</v>
      </c>
      <c r="E277" s="180">
        <v>650</v>
      </c>
      <c r="F277" s="180">
        <v>2600</v>
      </c>
      <c r="G277" s="180"/>
      <c r="H277" s="43" t="s">
        <v>174</v>
      </c>
    </row>
    <row r="278" spans="1:8" ht="29" hidden="1" x14ac:dyDescent="0.35">
      <c r="A278" s="181" t="s">
        <v>446</v>
      </c>
      <c r="B278" s="183" t="s">
        <v>239</v>
      </c>
      <c r="C278" s="183" t="s">
        <v>140</v>
      </c>
      <c r="D278" s="184">
        <v>200</v>
      </c>
      <c r="E278" s="180">
        <v>22</v>
      </c>
      <c r="F278" s="180">
        <v>4400</v>
      </c>
      <c r="G278" s="180"/>
      <c r="H278" s="43" t="s">
        <v>174</v>
      </c>
    </row>
    <row r="279" spans="1:8" hidden="1" x14ac:dyDescent="0.35">
      <c r="A279" s="181"/>
      <c r="B279" s="183"/>
      <c r="C279" s="183"/>
      <c r="D279" s="184"/>
      <c r="E279" s="180"/>
      <c r="F279" s="180"/>
      <c r="G279" s="180"/>
    </row>
    <row r="280" spans="1:8" hidden="1" x14ac:dyDescent="0.35">
      <c r="A280" s="181" t="s">
        <v>447</v>
      </c>
      <c r="B280" s="182" t="s">
        <v>448</v>
      </c>
      <c r="C280" s="183"/>
      <c r="D280" s="184"/>
      <c r="E280" s="180"/>
      <c r="F280" s="180"/>
      <c r="G280" s="180"/>
      <c r="H280" s="43" t="s">
        <v>836</v>
      </c>
    </row>
    <row r="281" spans="1:8" hidden="1" x14ac:dyDescent="0.35">
      <c r="A281" s="181" t="s">
        <v>449</v>
      </c>
      <c r="B281" s="182" t="s">
        <v>89</v>
      </c>
      <c r="C281" s="183"/>
      <c r="D281" s="184"/>
      <c r="E281" s="180"/>
      <c r="F281" s="180"/>
      <c r="G281" s="180"/>
      <c r="H281" s="43" t="s">
        <v>89</v>
      </c>
    </row>
    <row r="282" spans="1:8" ht="43.5" hidden="1" x14ac:dyDescent="0.35">
      <c r="A282" s="181" t="s">
        <v>450</v>
      </c>
      <c r="B282" s="183" t="s">
        <v>451</v>
      </c>
      <c r="C282" s="183" t="s">
        <v>91</v>
      </c>
      <c r="D282" s="184">
        <v>1</v>
      </c>
      <c r="E282" s="180">
        <v>82500</v>
      </c>
      <c r="F282" s="180">
        <v>82500</v>
      </c>
      <c r="G282" s="180"/>
      <c r="H282" s="43" t="s">
        <v>89</v>
      </c>
    </row>
    <row r="283" spans="1:8" ht="29" hidden="1" x14ac:dyDescent="0.35">
      <c r="A283" s="181" t="s">
        <v>452</v>
      </c>
      <c r="B283" s="183" t="s">
        <v>14</v>
      </c>
      <c r="C283" s="183" t="s">
        <v>91</v>
      </c>
      <c r="D283" s="184">
        <v>2</v>
      </c>
      <c r="E283" s="180">
        <v>26000</v>
      </c>
      <c r="F283" s="180">
        <v>52000</v>
      </c>
      <c r="G283" s="180"/>
      <c r="H283" s="43" t="s">
        <v>89</v>
      </c>
    </row>
    <row r="284" spans="1:8" ht="29" hidden="1" x14ac:dyDescent="0.35">
      <c r="A284" s="181" t="s">
        <v>453</v>
      </c>
      <c r="B284" s="183" t="s">
        <v>406</v>
      </c>
      <c r="C284" s="183" t="s">
        <v>91</v>
      </c>
      <c r="D284" s="184">
        <v>5</v>
      </c>
      <c r="E284" s="180">
        <v>1750</v>
      </c>
      <c r="F284" s="180">
        <v>8750</v>
      </c>
      <c r="G284" s="180"/>
      <c r="H284" s="43" t="s">
        <v>89</v>
      </c>
    </row>
    <row r="285" spans="1:8" ht="29" hidden="1" x14ac:dyDescent="0.35">
      <c r="A285" s="181" t="s">
        <v>454</v>
      </c>
      <c r="B285" s="183" t="s">
        <v>15</v>
      </c>
      <c r="C285" s="183" t="s">
        <v>91</v>
      </c>
      <c r="D285" s="184">
        <v>5</v>
      </c>
      <c r="E285" s="180">
        <v>14000</v>
      </c>
      <c r="F285" s="180">
        <v>70000</v>
      </c>
      <c r="G285" s="180"/>
      <c r="H285" s="43" t="s">
        <v>89</v>
      </c>
    </row>
    <row r="286" spans="1:8" ht="29" hidden="1" x14ac:dyDescent="0.35">
      <c r="A286" s="181" t="s">
        <v>455</v>
      </c>
      <c r="B286" s="183" t="s">
        <v>166</v>
      </c>
      <c r="C286" s="183" t="s">
        <v>91</v>
      </c>
      <c r="D286" s="184">
        <v>10</v>
      </c>
      <c r="E286" s="180">
        <v>1750</v>
      </c>
      <c r="F286" s="180">
        <v>17500</v>
      </c>
      <c r="G286" s="180"/>
      <c r="H286" s="43" t="s">
        <v>89</v>
      </c>
    </row>
    <row r="287" spans="1:8" hidden="1" x14ac:dyDescent="0.35">
      <c r="A287" s="181" t="s">
        <v>456</v>
      </c>
      <c r="B287" s="183" t="s">
        <v>168</v>
      </c>
      <c r="C287" s="183" t="s">
        <v>91</v>
      </c>
      <c r="D287" s="184">
        <v>55</v>
      </c>
      <c r="E287" s="180">
        <v>900</v>
      </c>
      <c r="F287" s="180">
        <v>49500</v>
      </c>
      <c r="G287" s="180"/>
      <c r="H287" s="43" t="s">
        <v>89</v>
      </c>
    </row>
    <row r="288" spans="1:8" ht="29" hidden="1" x14ac:dyDescent="0.35">
      <c r="A288" s="181" t="s">
        <v>457</v>
      </c>
      <c r="B288" s="183" t="s">
        <v>24</v>
      </c>
      <c r="C288" s="183" t="s">
        <v>91</v>
      </c>
      <c r="D288" s="184">
        <v>115</v>
      </c>
      <c r="E288" s="180">
        <v>7500</v>
      </c>
      <c r="F288" s="180">
        <v>862500</v>
      </c>
      <c r="G288" s="180"/>
      <c r="H288" s="43" t="s">
        <v>89</v>
      </c>
    </row>
    <row r="289" spans="1:8" hidden="1" x14ac:dyDescent="0.35">
      <c r="A289" s="181" t="s">
        <v>458</v>
      </c>
      <c r="B289" s="183" t="s">
        <v>19</v>
      </c>
      <c r="C289" s="183" t="s">
        <v>91</v>
      </c>
      <c r="D289" s="184">
        <v>114</v>
      </c>
      <c r="E289" s="180">
        <v>400</v>
      </c>
      <c r="F289" s="180">
        <v>45600</v>
      </c>
      <c r="G289" s="180"/>
      <c r="H289" s="43" t="s">
        <v>89</v>
      </c>
    </row>
    <row r="290" spans="1:8" hidden="1" x14ac:dyDescent="0.35">
      <c r="A290" s="181" t="s">
        <v>459</v>
      </c>
      <c r="B290" s="183" t="s">
        <v>460</v>
      </c>
      <c r="C290" s="183" t="s">
        <v>115</v>
      </c>
      <c r="D290" s="184">
        <v>1</v>
      </c>
      <c r="E290" s="180">
        <v>83213</v>
      </c>
      <c r="F290" s="180">
        <v>83213</v>
      </c>
      <c r="G290" s="180"/>
      <c r="H290" s="43" t="s">
        <v>89</v>
      </c>
    </row>
    <row r="291" spans="1:8" hidden="1" x14ac:dyDescent="0.35">
      <c r="A291" s="181"/>
      <c r="B291" s="183"/>
      <c r="C291" s="183"/>
      <c r="D291" s="184"/>
      <c r="E291" s="180"/>
      <c r="F291" s="180"/>
      <c r="G291" s="180"/>
    </row>
    <row r="292" spans="1:8" hidden="1" x14ac:dyDescent="0.35">
      <c r="A292" s="181" t="s">
        <v>461</v>
      </c>
      <c r="B292" s="182" t="s">
        <v>462</v>
      </c>
      <c r="C292" s="183"/>
      <c r="D292" s="184"/>
      <c r="E292" s="180"/>
      <c r="F292" s="180"/>
      <c r="G292" s="180"/>
      <c r="H292" s="43" t="s">
        <v>836</v>
      </c>
    </row>
    <row r="293" spans="1:8" hidden="1" x14ac:dyDescent="0.35">
      <c r="A293" s="181" t="s">
        <v>463</v>
      </c>
      <c r="B293" s="182" t="s">
        <v>119</v>
      </c>
      <c r="C293" s="183"/>
      <c r="D293" s="184"/>
      <c r="E293" s="180"/>
      <c r="F293" s="180"/>
      <c r="G293" s="180"/>
      <c r="H293" s="43" t="s">
        <v>837</v>
      </c>
    </row>
    <row r="294" spans="1:8" ht="58" hidden="1" x14ac:dyDescent="0.35">
      <c r="A294" s="181" t="s">
        <v>464</v>
      </c>
      <c r="B294" s="183" t="s">
        <v>121</v>
      </c>
      <c r="C294" s="183" t="s">
        <v>91</v>
      </c>
      <c r="D294" s="184">
        <v>15</v>
      </c>
      <c r="E294" s="180">
        <v>8200</v>
      </c>
      <c r="F294" s="180">
        <v>123000</v>
      </c>
      <c r="G294" s="180"/>
      <c r="H294" s="43" t="s">
        <v>837</v>
      </c>
    </row>
    <row r="295" spans="1:8" ht="29" hidden="1" x14ac:dyDescent="0.35">
      <c r="A295" s="181" t="s">
        <v>465</v>
      </c>
      <c r="B295" s="183" t="s">
        <v>124</v>
      </c>
      <c r="C295" s="183" t="s">
        <v>91</v>
      </c>
      <c r="D295" s="184">
        <v>6</v>
      </c>
      <c r="E295" s="180">
        <v>1200</v>
      </c>
      <c r="F295" s="180">
        <v>7200</v>
      </c>
      <c r="G295" s="180"/>
      <c r="H295" s="43" t="s">
        <v>837</v>
      </c>
    </row>
    <row r="296" spans="1:8" hidden="1" x14ac:dyDescent="0.35">
      <c r="A296" s="181" t="s">
        <v>466</v>
      </c>
      <c r="B296" s="183" t="s">
        <v>126</v>
      </c>
      <c r="C296" s="183" t="s">
        <v>91</v>
      </c>
      <c r="D296" s="184">
        <v>50</v>
      </c>
      <c r="E296" s="180">
        <v>38</v>
      </c>
      <c r="F296" s="180">
        <v>1900</v>
      </c>
      <c r="G296" s="180"/>
      <c r="H296" s="43" t="s">
        <v>837</v>
      </c>
    </row>
    <row r="297" spans="1:8" hidden="1" x14ac:dyDescent="0.35">
      <c r="A297" s="181" t="s">
        <v>467</v>
      </c>
      <c r="B297" s="183" t="s">
        <v>128</v>
      </c>
      <c r="C297" s="183" t="s">
        <v>91</v>
      </c>
      <c r="D297" s="184">
        <v>18</v>
      </c>
      <c r="E297" s="180">
        <v>1200</v>
      </c>
      <c r="F297" s="180">
        <v>21600</v>
      </c>
      <c r="G297" s="180"/>
      <c r="H297" s="43" t="s">
        <v>837</v>
      </c>
    </row>
    <row r="298" spans="1:8" ht="29" hidden="1" x14ac:dyDescent="0.35">
      <c r="A298" s="181" t="s">
        <v>468</v>
      </c>
      <c r="B298" s="183" t="s">
        <v>130</v>
      </c>
      <c r="C298" s="183" t="s">
        <v>91</v>
      </c>
      <c r="D298" s="184">
        <v>18</v>
      </c>
      <c r="E298" s="180">
        <v>250</v>
      </c>
      <c r="F298" s="180">
        <v>4500</v>
      </c>
      <c r="G298" s="180"/>
      <c r="H298" s="43" t="s">
        <v>837</v>
      </c>
    </row>
    <row r="299" spans="1:8" ht="43.5" hidden="1" x14ac:dyDescent="0.35">
      <c r="A299" s="181" t="s">
        <v>469</v>
      </c>
      <c r="B299" s="183" t="s">
        <v>133</v>
      </c>
      <c r="C299" s="183" t="s">
        <v>115</v>
      </c>
      <c r="D299" s="184">
        <v>18</v>
      </c>
      <c r="E299" s="180">
        <v>15000</v>
      </c>
      <c r="F299" s="180">
        <v>270000</v>
      </c>
      <c r="G299" s="180"/>
      <c r="H299" s="43" t="s">
        <v>837</v>
      </c>
    </row>
    <row r="300" spans="1:8" hidden="1" x14ac:dyDescent="0.35">
      <c r="A300" s="181" t="s">
        <v>470</v>
      </c>
      <c r="B300" s="183" t="s">
        <v>135</v>
      </c>
      <c r="C300" s="183" t="s">
        <v>115</v>
      </c>
      <c r="D300" s="184">
        <v>18</v>
      </c>
      <c r="E300" s="180">
        <v>450</v>
      </c>
      <c r="F300" s="180">
        <v>8100</v>
      </c>
      <c r="G300" s="180"/>
      <c r="H300" s="43" t="s">
        <v>837</v>
      </c>
    </row>
    <row r="301" spans="1:8" ht="29" hidden="1" x14ac:dyDescent="0.35">
      <c r="A301" s="181" t="s">
        <v>471</v>
      </c>
      <c r="B301" s="183" t="s">
        <v>137</v>
      </c>
      <c r="C301" s="183" t="s">
        <v>91</v>
      </c>
      <c r="D301" s="184">
        <v>6800</v>
      </c>
      <c r="E301" s="180">
        <v>70</v>
      </c>
      <c r="F301" s="180">
        <v>476000</v>
      </c>
      <c r="G301" s="180"/>
      <c r="H301" s="43" t="s">
        <v>837</v>
      </c>
    </row>
    <row r="302" spans="1:8" ht="29" hidden="1" x14ac:dyDescent="0.35">
      <c r="A302" s="181" t="s">
        <v>472</v>
      </c>
      <c r="B302" s="183" t="s">
        <v>139</v>
      </c>
      <c r="C302" s="183" t="s">
        <v>140</v>
      </c>
      <c r="D302" s="184">
        <v>5100</v>
      </c>
      <c r="E302" s="180">
        <v>40</v>
      </c>
      <c r="F302" s="180">
        <v>204000</v>
      </c>
      <c r="G302" s="180"/>
      <c r="H302" s="43" t="s">
        <v>837</v>
      </c>
    </row>
    <row r="303" spans="1:8" ht="29" hidden="1" x14ac:dyDescent="0.35">
      <c r="A303" s="181" t="s">
        <v>473</v>
      </c>
      <c r="B303" s="183" t="s">
        <v>142</v>
      </c>
      <c r="C303" s="183" t="s">
        <v>115</v>
      </c>
      <c r="D303" s="184">
        <v>200</v>
      </c>
      <c r="E303" s="180">
        <v>28</v>
      </c>
      <c r="F303" s="180">
        <v>5600</v>
      </c>
      <c r="G303" s="180"/>
      <c r="H303" s="43" t="s">
        <v>837</v>
      </c>
    </row>
    <row r="304" spans="1:8" hidden="1" x14ac:dyDescent="0.35">
      <c r="A304" s="181" t="s">
        <v>474</v>
      </c>
      <c r="B304" s="183" t="s">
        <v>144</v>
      </c>
      <c r="C304" s="183" t="s">
        <v>115</v>
      </c>
      <c r="D304" s="184">
        <v>18</v>
      </c>
      <c r="E304" s="180">
        <v>5000</v>
      </c>
      <c r="F304" s="180">
        <v>90000</v>
      </c>
      <c r="G304" s="180"/>
      <c r="H304" s="43" t="s">
        <v>837</v>
      </c>
    </row>
    <row r="305" spans="1:8" hidden="1" x14ac:dyDescent="0.35">
      <c r="A305" s="181" t="s">
        <v>475</v>
      </c>
      <c r="B305" s="183" t="s">
        <v>146</v>
      </c>
      <c r="C305" s="183" t="s">
        <v>115</v>
      </c>
      <c r="D305" s="184">
        <v>3</v>
      </c>
      <c r="E305" s="180">
        <v>20</v>
      </c>
      <c r="F305" s="180">
        <v>60</v>
      </c>
      <c r="G305" s="180"/>
      <c r="H305" s="43" t="s">
        <v>837</v>
      </c>
    </row>
    <row r="306" spans="1:8" hidden="1" x14ac:dyDescent="0.35">
      <c r="A306" s="181" t="s">
        <v>476</v>
      </c>
      <c r="B306" s="183" t="s">
        <v>148</v>
      </c>
      <c r="C306" s="183" t="s">
        <v>115</v>
      </c>
      <c r="D306" s="184">
        <v>3</v>
      </c>
      <c r="E306" s="180">
        <v>22</v>
      </c>
      <c r="F306" s="180">
        <v>66</v>
      </c>
      <c r="G306" s="180"/>
      <c r="H306" s="43" t="s">
        <v>837</v>
      </c>
    </row>
    <row r="307" spans="1:8" hidden="1" x14ac:dyDescent="0.35">
      <c r="A307" s="181" t="s">
        <v>477</v>
      </c>
      <c r="B307" s="183" t="s">
        <v>150</v>
      </c>
      <c r="C307" s="183" t="s">
        <v>140</v>
      </c>
      <c r="D307" s="184">
        <v>18</v>
      </c>
      <c r="E307" s="180">
        <v>24</v>
      </c>
      <c r="F307" s="180">
        <v>432</v>
      </c>
      <c r="G307" s="180"/>
      <c r="H307" s="43" t="s">
        <v>837</v>
      </c>
    </row>
    <row r="308" spans="1:8" ht="29" hidden="1" x14ac:dyDescent="0.35">
      <c r="A308" s="181" t="s">
        <v>478</v>
      </c>
      <c r="B308" s="183" t="s">
        <v>152</v>
      </c>
      <c r="C308" s="183" t="s">
        <v>115</v>
      </c>
      <c r="D308" s="184">
        <v>2</v>
      </c>
      <c r="E308" s="180">
        <v>25000</v>
      </c>
      <c r="F308" s="180">
        <v>50000</v>
      </c>
      <c r="G308" s="180"/>
      <c r="H308" s="43" t="s">
        <v>837</v>
      </c>
    </row>
    <row r="309" spans="1:8" ht="43.5" hidden="1" x14ac:dyDescent="0.35">
      <c r="A309" s="181" t="s">
        <v>479</v>
      </c>
      <c r="B309" s="183" t="s">
        <v>154</v>
      </c>
      <c r="C309" s="183" t="s">
        <v>115</v>
      </c>
      <c r="D309" s="184">
        <v>3</v>
      </c>
      <c r="E309" s="180">
        <v>25000</v>
      </c>
      <c r="F309" s="180">
        <v>75000</v>
      </c>
      <c r="G309" s="180"/>
      <c r="H309" s="43" t="s">
        <v>837</v>
      </c>
    </row>
    <row r="310" spans="1:8" ht="29" hidden="1" x14ac:dyDescent="0.35">
      <c r="A310" s="181" t="s">
        <v>480</v>
      </c>
      <c r="B310" s="183" t="s">
        <v>156</v>
      </c>
      <c r="C310" s="183" t="s">
        <v>115</v>
      </c>
      <c r="D310" s="184">
        <v>3</v>
      </c>
      <c r="E310" s="180">
        <v>80000</v>
      </c>
      <c r="F310" s="180">
        <v>240000</v>
      </c>
      <c r="G310" s="180"/>
      <c r="H310" s="43" t="s">
        <v>837</v>
      </c>
    </row>
    <row r="311" spans="1:8" ht="29" hidden="1" x14ac:dyDescent="0.35">
      <c r="A311" s="181" t="s">
        <v>481</v>
      </c>
      <c r="B311" s="183" t="s">
        <v>158</v>
      </c>
      <c r="C311" s="183" t="s">
        <v>91</v>
      </c>
      <c r="D311" s="184">
        <v>4</v>
      </c>
      <c r="E311" s="180">
        <v>9200</v>
      </c>
      <c r="F311" s="180">
        <v>36800</v>
      </c>
      <c r="G311" s="180"/>
      <c r="H311" s="43" t="s">
        <v>837</v>
      </c>
    </row>
    <row r="312" spans="1:8" ht="72.5" hidden="1" x14ac:dyDescent="0.35">
      <c r="A312" s="181" t="s">
        <v>482</v>
      </c>
      <c r="B312" s="183" t="s">
        <v>160</v>
      </c>
      <c r="C312" s="183" t="s">
        <v>115</v>
      </c>
      <c r="D312" s="184">
        <v>15</v>
      </c>
      <c r="E312" s="180">
        <v>35000</v>
      </c>
      <c r="F312" s="180">
        <v>525000</v>
      </c>
      <c r="G312" s="180"/>
      <c r="H312" s="43" t="s">
        <v>837</v>
      </c>
    </row>
    <row r="313" spans="1:8" ht="29" hidden="1" x14ac:dyDescent="0.35">
      <c r="A313" s="181" t="s">
        <v>483</v>
      </c>
      <c r="B313" s="183" t="s">
        <v>162</v>
      </c>
      <c r="C313" s="183" t="s">
        <v>115</v>
      </c>
      <c r="D313" s="184">
        <v>1</v>
      </c>
      <c r="E313" s="180">
        <v>12000</v>
      </c>
      <c r="F313" s="180">
        <v>12000</v>
      </c>
      <c r="G313" s="180"/>
      <c r="H313" s="43" t="s">
        <v>837</v>
      </c>
    </row>
    <row r="314" spans="1:8" hidden="1" x14ac:dyDescent="0.35">
      <c r="A314" s="181" t="s">
        <v>484</v>
      </c>
      <c r="B314" s="182" t="s">
        <v>89</v>
      </c>
      <c r="C314" s="183"/>
      <c r="D314" s="184"/>
      <c r="E314" s="180"/>
      <c r="F314" s="180"/>
      <c r="G314" s="180"/>
      <c r="H314" s="43" t="s">
        <v>89</v>
      </c>
    </row>
    <row r="315" spans="1:8" ht="29" hidden="1" x14ac:dyDescent="0.35">
      <c r="A315" s="181" t="s">
        <v>485</v>
      </c>
      <c r="B315" s="183" t="s">
        <v>15</v>
      </c>
      <c r="C315" s="183" t="s">
        <v>91</v>
      </c>
      <c r="D315" s="184">
        <v>4</v>
      </c>
      <c r="E315" s="180">
        <v>14000</v>
      </c>
      <c r="F315" s="180">
        <v>56000</v>
      </c>
      <c r="G315" s="180"/>
      <c r="H315" s="43" t="s">
        <v>89</v>
      </c>
    </row>
    <row r="316" spans="1:8" ht="29" hidden="1" x14ac:dyDescent="0.35">
      <c r="A316" s="181" t="s">
        <v>486</v>
      </c>
      <c r="B316" s="183" t="s">
        <v>166</v>
      </c>
      <c r="C316" s="183" t="s">
        <v>91</v>
      </c>
      <c r="D316" s="184">
        <v>8</v>
      </c>
      <c r="E316" s="180">
        <v>1750</v>
      </c>
      <c r="F316" s="180">
        <v>14000</v>
      </c>
      <c r="G316" s="180"/>
      <c r="H316" s="43" t="s">
        <v>89</v>
      </c>
    </row>
    <row r="317" spans="1:8" hidden="1" x14ac:dyDescent="0.35">
      <c r="A317" s="181" t="s">
        <v>487</v>
      </c>
      <c r="B317" s="183" t="s">
        <v>168</v>
      </c>
      <c r="C317" s="183" t="s">
        <v>91</v>
      </c>
      <c r="D317" s="184">
        <v>44</v>
      </c>
      <c r="E317" s="180">
        <v>900</v>
      </c>
      <c r="F317" s="180">
        <v>39600</v>
      </c>
      <c r="G317" s="180"/>
      <c r="H317" s="43" t="s">
        <v>89</v>
      </c>
    </row>
    <row r="318" spans="1:8" ht="29" hidden="1" x14ac:dyDescent="0.35">
      <c r="A318" s="181" t="s">
        <v>488</v>
      </c>
      <c r="B318" s="183" t="s">
        <v>24</v>
      </c>
      <c r="C318" s="183" t="s">
        <v>91</v>
      </c>
      <c r="D318" s="184">
        <v>107</v>
      </c>
      <c r="E318" s="180">
        <v>7500</v>
      </c>
      <c r="F318" s="180">
        <v>802500</v>
      </c>
      <c r="G318" s="180"/>
      <c r="H318" s="43" t="s">
        <v>89</v>
      </c>
    </row>
    <row r="319" spans="1:8" hidden="1" x14ac:dyDescent="0.35">
      <c r="A319" s="181" t="s">
        <v>489</v>
      </c>
      <c r="B319" s="183" t="s">
        <v>19</v>
      </c>
      <c r="C319" s="183" t="s">
        <v>91</v>
      </c>
      <c r="D319" s="184">
        <v>107</v>
      </c>
      <c r="E319" s="180">
        <v>400</v>
      </c>
      <c r="F319" s="180">
        <v>42800</v>
      </c>
      <c r="G319" s="180"/>
      <c r="H319" s="43" t="s">
        <v>89</v>
      </c>
    </row>
    <row r="320" spans="1:8" hidden="1" x14ac:dyDescent="0.35">
      <c r="A320" s="181" t="s">
        <v>490</v>
      </c>
      <c r="B320" s="183" t="s">
        <v>491</v>
      </c>
      <c r="C320" s="183" t="s">
        <v>115</v>
      </c>
      <c r="D320" s="184">
        <v>1</v>
      </c>
      <c r="E320" s="180">
        <v>66843</v>
      </c>
      <c r="F320" s="180">
        <v>66843</v>
      </c>
      <c r="G320" s="180"/>
      <c r="H320" s="43" t="s">
        <v>89</v>
      </c>
    </row>
    <row r="321" spans="1:8" hidden="1" x14ac:dyDescent="0.35">
      <c r="A321" s="181" t="s">
        <v>492</v>
      </c>
      <c r="B321" s="182" t="s">
        <v>174</v>
      </c>
      <c r="C321" s="183"/>
      <c r="D321" s="184"/>
      <c r="E321" s="180"/>
      <c r="F321" s="180"/>
      <c r="G321" s="180"/>
      <c r="H321" s="43" t="s">
        <v>174</v>
      </c>
    </row>
    <row r="322" spans="1:8" hidden="1" x14ac:dyDescent="0.35">
      <c r="A322" s="181" t="s">
        <v>493</v>
      </c>
      <c r="B322" s="183" t="s">
        <v>177</v>
      </c>
      <c r="C322" s="183" t="s">
        <v>140</v>
      </c>
      <c r="D322" s="184">
        <v>850</v>
      </c>
      <c r="E322" s="180">
        <v>37</v>
      </c>
      <c r="F322" s="180">
        <v>31450</v>
      </c>
      <c r="G322" s="180"/>
      <c r="H322" s="43" t="s">
        <v>174</v>
      </c>
    </row>
    <row r="323" spans="1:8" hidden="1" x14ac:dyDescent="0.35">
      <c r="A323" s="181" t="s">
        <v>494</v>
      </c>
      <c r="B323" s="183" t="s">
        <v>180</v>
      </c>
      <c r="C323" s="183" t="s">
        <v>140</v>
      </c>
      <c r="D323" s="184">
        <v>250</v>
      </c>
      <c r="E323" s="180">
        <v>56</v>
      </c>
      <c r="F323" s="180">
        <v>14000</v>
      </c>
      <c r="G323" s="180"/>
      <c r="H323" s="43" t="s">
        <v>174</v>
      </c>
    </row>
    <row r="324" spans="1:8" ht="29" hidden="1" x14ac:dyDescent="0.35">
      <c r="A324" s="181" t="s">
        <v>495</v>
      </c>
      <c r="B324" s="183" t="s">
        <v>182</v>
      </c>
      <c r="C324" s="183" t="s">
        <v>140</v>
      </c>
      <c r="D324" s="184">
        <v>250</v>
      </c>
      <c r="E324" s="180">
        <v>12.5</v>
      </c>
      <c r="F324" s="180">
        <v>3125</v>
      </c>
      <c r="G324" s="180"/>
      <c r="H324" s="43" t="s">
        <v>174</v>
      </c>
    </row>
    <row r="325" spans="1:8" ht="43.5" hidden="1" x14ac:dyDescent="0.35">
      <c r="A325" s="181" t="s">
        <v>496</v>
      </c>
      <c r="B325" s="183" t="s">
        <v>184</v>
      </c>
      <c r="C325" s="183" t="s">
        <v>140</v>
      </c>
      <c r="D325" s="184">
        <v>250</v>
      </c>
      <c r="E325" s="180">
        <v>71</v>
      </c>
      <c r="F325" s="180">
        <v>17750</v>
      </c>
      <c r="G325" s="180"/>
      <c r="H325" s="43" t="s">
        <v>174</v>
      </c>
    </row>
    <row r="326" spans="1:8" ht="43.5" hidden="1" x14ac:dyDescent="0.35">
      <c r="A326" s="181" t="s">
        <v>497</v>
      </c>
      <c r="B326" s="183" t="s">
        <v>186</v>
      </c>
      <c r="C326" s="183" t="s">
        <v>140</v>
      </c>
      <c r="D326" s="184">
        <v>200</v>
      </c>
      <c r="E326" s="180">
        <v>140</v>
      </c>
      <c r="F326" s="180">
        <v>28000</v>
      </c>
      <c r="G326" s="180"/>
      <c r="H326" s="43" t="s">
        <v>174</v>
      </c>
    </row>
    <row r="327" spans="1:8" ht="72.5" hidden="1" x14ac:dyDescent="0.35">
      <c r="A327" s="181" t="s">
        <v>498</v>
      </c>
      <c r="B327" s="183" t="s">
        <v>188</v>
      </c>
      <c r="C327" s="183" t="s">
        <v>140</v>
      </c>
      <c r="D327" s="184">
        <v>500</v>
      </c>
      <c r="E327" s="180">
        <v>63</v>
      </c>
      <c r="F327" s="180">
        <v>31500</v>
      </c>
      <c r="G327" s="180"/>
      <c r="H327" s="43" t="s">
        <v>174</v>
      </c>
    </row>
    <row r="328" spans="1:8" ht="43.5" hidden="1" x14ac:dyDescent="0.35">
      <c r="A328" s="181" t="s">
        <v>499</v>
      </c>
      <c r="B328" s="183" t="s">
        <v>190</v>
      </c>
      <c r="C328" s="183" t="s">
        <v>115</v>
      </c>
      <c r="D328" s="184">
        <v>650</v>
      </c>
      <c r="E328" s="180">
        <v>325</v>
      </c>
      <c r="F328" s="180">
        <v>211250</v>
      </c>
      <c r="G328" s="180"/>
      <c r="H328" s="43" t="s">
        <v>174</v>
      </c>
    </row>
    <row r="329" spans="1:8" ht="43.5" hidden="1" x14ac:dyDescent="0.35">
      <c r="A329" s="181" t="s">
        <v>500</v>
      </c>
      <c r="B329" s="183" t="s">
        <v>192</v>
      </c>
      <c r="C329" s="183" t="s">
        <v>115</v>
      </c>
      <c r="D329" s="184">
        <v>25</v>
      </c>
      <c r="E329" s="180">
        <v>460</v>
      </c>
      <c r="F329" s="180">
        <v>11500</v>
      </c>
      <c r="G329" s="180"/>
      <c r="H329" s="43" t="s">
        <v>174</v>
      </c>
    </row>
    <row r="330" spans="1:8" hidden="1" x14ac:dyDescent="0.35">
      <c r="A330" s="181" t="s">
        <v>501</v>
      </c>
      <c r="B330" s="183" t="s">
        <v>194</v>
      </c>
      <c r="C330" s="183" t="s">
        <v>91</v>
      </c>
      <c r="D330" s="184">
        <v>25</v>
      </c>
      <c r="E330" s="180">
        <v>2030</v>
      </c>
      <c r="F330" s="180">
        <v>50750</v>
      </c>
      <c r="G330" s="180"/>
      <c r="H330" s="43" t="s">
        <v>174</v>
      </c>
    </row>
    <row r="331" spans="1:8" hidden="1" x14ac:dyDescent="0.35">
      <c r="A331" s="181" t="s">
        <v>502</v>
      </c>
      <c r="B331" s="183" t="s">
        <v>196</v>
      </c>
      <c r="C331" s="183" t="s">
        <v>91</v>
      </c>
      <c r="D331" s="184">
        <v>12</v>
      </c>
      <c r="E331" s="180">
        <v>2660</v>
      </c>
      <c r="F331" s="180">
        <v>31920</v>
      </c>
      <c r="G331" s="180"/>
      <c r="H331" s="43" t="s">
        <v>174</v>
      </c>
    </row>
    <row r="332" spans="1:8" ht="29" hidden="1" x14ac:dyDescent="0.35">
      <c r="A332" s="181" t="s">
        <v>503</v>
      </c>
      <c r="B332" s="183" t="s">
        <v>198</v>
      </c>
      <c r="C332" s="183" t="s">
        <v>91</v>
      </c>
      <c r="D332" s="184">
        <v>6</v>
      </c>
      <c r="E332" s="180">
        <v>7500</v>
      </c>
      <c r="F332" s="180">
        <v>45000</v>
      </c>
      <c r="G332" s="180"/>
      <c r="H332" s="43" t="s">
        <v>174</v>
      </c>
    </row>
    <row r="333" spans="1:8" ht="29" hidden="1" x14ac:dyDescent="0.35">
      <c r="A333" s="181" t="s">
        <v>504</v>
      </c>
      <c r="B333" s="183" t="s">
        <v>200</v>
      </c>
      <c r="C333" s="183" t="s">
        <v>91</v>
      </c>
      <c r="D333" s="184">
        <v>10</v>
      </c>
      <c r="E333" s="180">
        <v>300</v>
      </c>
      <c r="F333" s="180">
        <v>3000</v>
      </c>
      <c r="G333" s="180"/>
      <c r="H333" s="43" t="s">
        <v>174</v>
      </c>
    </row>
    <row r="334" spans="1:8" ht="29" hidden="1" x14ac:dyDescent="0.35">
      <c r="A334" s="181" t="s">
        <v>505</v>
      </c>
      <c r="B334" s="183" t="s">
        <v>202</v>
      </c>
      <c r="C334" s="183" t="s">
        <v>91</v>
      </c>
      <c r="D334" s="184">
        <v>10</v>
      </c>
      <c r="E334" s="180">
        <v>410</v>
      </c>
      <c r="F334" s="180">
        <v>4100</v>
      </c>
      <c r="G334" s="180"/>
      <c r="H334" s="43" t="s">
        <v>174</v>
      </c>
    </row>
    <row r="335" spans="1:8" ht="43.5" hidden="1" x14ac:dyDescent="0.35">
      <c r="A335" s="181" t="s">
        <v>506</v>
      </c>
      <c r="B335" s="183" t="s">
        <v>204</v>
      </c>
      <c r="C335" s="183" t="s">
        <v>115</v>
      </c>
      <c r="D335" s="184">
        <v>12</v>
      </c>
      <c r="E335" s="180">
        <v>60420</v>
      </c>
      <c r="F335" s="180">
        <v>725040</v>
      </c>
      <c r="G335" s="180"/>
      <c r="H335" s="43" t="s">
        <v>174</v>
      </c>
    </row>
    <row r="336" spans="1:8" ht="29" hidden="1" x14ac:dyDescent="0.35">
      <c r="A336" s="181" t="s">
        <v>507</v>
      </c>
      <c r="B336" s="183" t="s">
        <v>206</v>
      </c>
      <c r="C336" s="183" t="s">
        <v>140</v>
      </c>
      <c r="D336" s="184">
        <v>5</v>
      </c>
      <c r="E336" s="180">
        <v>2450</v>
      </c>
      <c r="F336" s="180">
        <v>12250</v>
      </c>
      <c r="G336" s="180"/>
      <c r="H336" s="43" t="s">
        <v>174</v>
      </c>
    </row>
    <row r="337" spans="1:8" hidden="1" x14ac:dyDescent="0.35">
      <c r="A337" s="181" t="s">
        <v>508</v>
      </c>
      <c r="B337" s="183" t="s">
        <v>208</v>
      </c>
      <c r="C337" s="183" t="s">
        <v>140</v>
      </c>
      <c r="D337" s="184">
        <v>2800</v>
      </c>
      <c r="E337" s="180">
        <v>9.6</v>
      </c>
      <c r="F337" s="180">
        <v>26880</v>
      </c>
      <c r="G337" s="180"/>
      <c r="H337" s="43" t="s">
        <v>174</v>
      </c>
    </row>
    <row r="338" spans="1:8" ht="29" hidden="1" x14ac:dyDescent="0.35">
      <c r="A338" s="181" t="s">
        <v>509</v>
      </c>
      <c r="B338" s="183" t="s">
        <v>210</v>
      </c>
      <c r="C338" s="183" t="s">
        <v>140</v>
      </c>
      <c r="D338" s="184">
        <v>2400</v>
      </c>
      <c r="E338" s="180">
        <v>16</v>
      </c>
      <c r="F338" s="180">
        <v>38400</v>
      </c>
      <c r="G338" s="180"/>
      <c r="H338" s="43" t="s">
        <v>174</v>
      </c>
    </row>
    <row r="339" spans="1:8" hidden="1" x14ac:dyDescent="0.35">
      <c r="A339" s="181" t="s">
        <v>510</v>
      </c>
      <c r="B339" s="183" t="s">
        <v>212</v>
      </c>
      <c r="C339" s="183" t="s">
        <v>140</v>
      </c>
      <c r="D339" s="184">
        <v>250</v>
      </c>
      <c r="E339" s="180">
        <v>64</v>
      </c>
      <c r="F339" s="180">
        <v>16000</v>
      </c>
      <c r="G339" s="180"/>
      <c r="H339" s="43" t="s">
        <v>174</v>
      </c>
    </row>
    <row r="340" spans="1:8" ht="29" hidden="1" x14ac:dyDescent="0.35">
      <c r="A340" s="181" t="s">
        <v>511</v>
      </c>
      <c r="B340" s="183" t="s">
        <v>214</v>
      </c>
      <c r="C340" s="183" t="s">
        <v>140</v>
      </c>
      <c r="D340" s="184">
        <v>380</v>
      </c>
      <c r="E340" s="180">
        <v>43</v>
      </c>
      <c r="F340" s="180">
        <v>16340</v>
      </c>
      <c r="G340" s="180"/>
      <c r="H340" s="43" t="s">
        <v>174</v>
      </c>
    </row>
    <row r="341" spans="1:8" ht="29" x14ac:dyDescent="0.35">
      <c r="A341" s="181" t="s">
        <v>512</v>
      </c>
      <c r="B341" s="183" t="s">
        <v>216</v>
      </c>
      <c r="C341" s="183" t="s">
        <v>140</v>
      </c>
      <c r="D341" s="184">
        <v>1200</v>
      </c>
      <c r="E341" s="180">
        <v>47</v>
      </c>
      <c r="F341" s="180">
        <v>56400</v>
      </c>
      <c r="G341" s="180"/>
      <c r="H341" s="43" t="s">
        <v>174</v>
      </c>
    </row>
    <row r="342" spans="1:8" ht="29" hidden="1" x14ac:dyDescent="0.35">
      <c r="A342" s="181" t="s">
        <v>513</v>
      </c>
      <c r="B342" s="183" t="s">
        <v>301</v>
      </c>
      <c r="C342" s="183" t="s">
        <v>140</v>
      </c>
      <c r="D342" s="184">
        <v>2450</v>
      </c>
      <c r="E342" s="180">
        <v>72</v>
      </c>
      <c r="F342" s="180">
        <v>176400</v>
      </c>
      <c r="G342" s="180"/>
      <c r="H342" s="43" t="s">
        <v>174</v>
      </c>
    </row>
    <row r="343" spans="1:8" ht="29" hidden="1" x14ac:dyDescent="0.35">
      <c r="A343" s="181" t="s">
        <v>514</v>
      </c>
      <c r="B343" s="183" t="s">
        <v>219</v>
      </c>
      <c r="C343" s="183" t="s">
        <v>140</v>
      </c>
      <c r="D343" s="184">
        <v>2550</v>
      </c>
      <c r="E343" s="180">
        <v>91</v>
      </c>
      <c r="F343" s="180">
        <v>232050</v>
      </c>
      <c r="G343" s="180"/>
      <c r="H343" s="43" t="s">
        <v>174</v>
      </c>
    </row>
    <row r="344" spans="1:8" ht="29" hidden="1" x14ac:dyDescent="0.35">
      <c r="A344" s="181" t="s">
        <v>515</v>
      </c>
      <c r="B344" s="183" t="s">
        <v>221</v>
      </c>
      <c r="C344" s="183" t="s">
        <v>140</v>
      </c>
      <c r="D344" s="184">
        <v>150</v>
      </c>
      <c r="E344" s="180">
        <v>123</v>
      </c>
      <c r="F344" s="180">
        <v>18450</v>
      </c>
      <c r="G344" s="180"/>
      <c r="H344" s="43" t="s">
        <v>174</v>
      </c>
    </row>
    <row r="345" spans="1:8" hidden="1" x14ac:dyDescent="0.35">
      <c r="A345" s="181" t="s">
        <v>516</v>
      </c>
      <c r="B345" s="183" t="s">
        <v>223</v>
      </c>
      <c r="C345" s="183" t="s">
        <v>140</v>
      </c>
      <c r="D345" s="184">
        <v>2000</v>
      </c>
      <c r="E345" s="180">
        <v>19</v>
      </c>
      <c r="F345" s="180">
        <v>38000</v>
      </c>
      <c r="G345" s="180"/>
      <c r="H345" s="43" t="s">
        <v>174</v>
      </c>
    </row>
    <row r="346" spans="1:8" ht="29" hidden="1" x14ac:dyDescent="0.35">
      <c r="A346" s="181" t="s">
        <v>517</v>
      </c>
      <c r="B346" s="183" t="s">
        <v>225</v>
      </c>
      <c r="C346" s="183" t="s">
        <v>91</v>
      </c>
      <c r="D346" s="184">
        <v>20</v>
      </c>
      <c r="E346" s="180">
        <v>48</v>
      </c>
      <c r="F346" s="180">
        <v>960</v>
      </c>
      <c r="G346" s="180"/>
      <c r="H346" s="43" t="s">
        <v>174</v>
      </c>
    </row>
    <row r="347" spans="1:8" hidden="1" x14ac:dyDescent="0.35">
      <c r="A347" s="181" t="s">
        <v>518</v>
      </c>
      <c r="B347" s="183" t="s">
        <v>227</v>
      </c>
      <c r="C347" s="183" t="s">
        <v>115</v>
      </c>
      <c r="D347" s="184">
        <v>5</v>
      </c>
      <c r="E347" s="180">
        <v>2340</v>
      </c>
      <c r="F347" s="180">
        <v>11700</v>
      </c>
      <c r="G347" s="180"/>
      <c r="H347" s="43" t="s">
        <v>174</v>
      </c>
    </row>
    <row r="348" spans="1:8" ht="43.5" hidden="1" x14ac:dyDescent="0.35">
      <c r="A348" s="181" t="s">
        <v>519</v>
      </c>
      <c r="B348" s="183" t="s">
        <v>229</v>
      </c>
      <c r="C348" s="183" t="s">
        <v>91</v>
      </c>
      <c r="D348" s="184">
        <v>12</v>
      </c>
      <c r="E348" s="180">
        <v>210</v>
      </c>
      <c r="F348" s="180">
        <v>2520</v>
      </c>
      <c r="G348" s="180"/>
      <c r="H348" s="43" t="s">
        <v>174</v>
      </c>
    </row>
    <row r="349" spans="1:8" ht="58" hidden="1" x14ac:dyDescent="0.35">
      <c r="A349" s="181" t="s">
        <v>520</v>
      </c>
      <c r="B349" s="183" t="s">
        <v>231</v>
      </c>
      <c r="C349" s="183" t="s">
        <v>91</v>
      </c>
      <c r="D349" s="184">
        <v>4</v>
      </c>
      <c r="E349" s="180">
        <v>55750</v>
      </c>
      <c r="F349" s="180">
        <v>223000</v>
      </c>
      <c r="G349" s="180"/>
      <c r="H349" s="43" t="s">
        <v>174</v>
      </c>
    </row>
    <row r="350" spans="1:8" ht="43.5" hidden="1" x14ac:dyDescent="0.35">
      <c r="A350" s="181" t="s">
        <v>521</v>
      </c>
      <c r="B350" s="183" t="s">
        <v>233</v>
      </c>
      <c r="C350" s="183" t="s">
        <v>91</v>
      </c>
      <c r="D350" s="184">
        <v>4</v>
      </c>
      <c r="E350" s="180">
        <v>3430</v>
      </c>
      <c r="F350" s="180">
        <v>13720</v>
      </c>
      <c r="G350" s="180"/>
      <c r="H350" s="43" t="s">
        <v>174</v>
      </c>
    </row>
    <row r="351" spans="1:8" hidden="1" x14ac:dyDescent="0.35">
      <c r="A351" s="181" t="s">
        <v>522</v>
      </c>
      <c r="B351" s="183" t="s">
        <v>235</v>
      </c>
      <c r="C351" s="183" t="s">
        <v>91</v>
      </c>
      <c r="D351" s="184">
        <v>4</v>
      </c>
      <c r="E351" s="180">
        <v>300</v>
      </c>
      <c r="F351" s="180">
        <v>1200</v>
      </c>
      <c r="G351" s="180"/>
      <c r="H351" s="43" t="s">
        <v>174</v>
      </c>
    </row>
    <row r="352" spans="1:8" ht="43.5" hidden="1" x14ac:dyDescent="0.35">
      <c r="A352" s="181" t="s">
        <v>523</v>
      </c>
      <c r="B352" s="183" t="s">
        <v>237</v>
      </c>
      <c r="C352" s="183" t="s">
        <v>91</v>
      </c>
      <c r="D352" s="184">
        <v>4</v>
      </c>
      <c r="E352" s="180">
        <v>650</v>
      </c>
      <c r="F352" s="180">
        <v>2600</v>
      </c>
      <c r="G352" s="180"/>
      <c r="H352" s="43" t="s">
        <v>174</v>
      </c>
    </row>
    <row r="353" spans="1:8" ht="29" hidden="1" x14ac:dyDescent="0.35">
      <c r="A353" s="181" t="s">
        <v>524</v>
      </c>
      <c r="B353" s="183" t="s">
        <v>239</v>
      </c>
      <c r="C353" s="183" t="s">
        <v>140</v>
      </c>
      <c r="D353" s="184">
        <v>200</v>
      </c>
      <c r="E353" s="180">
        <v>22</v>
      </c>
      <c r="F353" s="180">
        <v>4400</v>
      </c>
      <c r="G353" s="180"/>
      <c r="H353" s="43" t="s">
        <v>174</v>
      </c>
    </row>
    <row r="354" spans="1:8" hidden="1" x14ac:dyDescent="0.35">
      <c r="A354" s="181"/>
      <c r="B354" s="183"/>
      <c r="C354" s="183"/>
      <c r="D354" s="184"/>
      <c r="E354" s="180"/>
      <c r="F354" s="180"/>
      <c r="G354" s="180"/>
    </row>
    <row r="355" spans="1:8" hidden="1" x14ac:dyDescent="0.35">
      <c r="A355" s="181" t="s">
        <v>525</v>
      </c>
      <c r="B355" s="182" t="s">
        <v>526</v>
      </c>
      <c r="C355" s="183"/>
      <c r="D355" s="184"/>
      <c r="E355" s="180"/>
      <c r="F355" s="180"/>
      <c r="G355" s="180"/>
      <c r="H355" s="43" t="s">
        <v>836</v>
      </c>
    </row>
    <row r="356" spans="1:8" hidden="1" x14ac:dyDescent="0.35">
      <c r="A356" s="181" t="s">
        <v>527</v>
      </c>
      <c r="B356" s="182" t="s">
        <v>119</v>
      </c>
      <c r="C356" s="183"/>
      <c r="D356" s="184"/>
      <c r="E356" s="180"/>
      <c r="F356" s="180"/>
      <c r="G356" s="180"/>
      <c r="H356" s="43" t="s">
        <v>837</v>
      </c>
    </row>
    <row r="357" spans="1:8" hidden="1" x14ac:dyDescent="0.35">
      <c r="A357" s="181" t="s">
        <v>528</v>
      </c>
      <c r="B357" s="183" t="s">
        <v>244</v>
      </c>
      <c r="C357" s="183" t="s">
        <v>91</v>
      </c>
      <c r="D357" s="184">
        <v>3</v>
      </c>
      <c r="E357" s="180">
        <v>575</v>
      </c>
      <c r="F357" s="180">
        <v>1725</v>
      </c>
      <c r="G357" s="180"/>
      <c r="H357" s="43" t="s">
        <v>837</v>
      </c>
    </row>
    <row r="358" spans="1:8" ht="58" hidden="1" x14ac:dyDescent="0.35">
      <c r="A358" s="181" t="s">
        <v>529</v>
      </c>
      <c r="B358" s="183" t="s">
        <v>247</v>
      </c>
      <c r="C358" s="183" t="s">
        <v>91</v>
      </c>
      <c r="D358" s="184">
        <v>27</v>
      </c>
      <c r="E358" s="180">
        <v>8200</v>
      </c>
      <c r="F358" s="180">
        <v>221400</v>
      </c>
      <c r="G358" s="180"/>
      <c r="H358" s="43" t="s">
        <v>837</v>
      </c>
    </row>
    <row r="359" spans="1:8" hidden="1" x14ac:dyDescent="0.35">
      <c r="A359" s="181" t="s">
        <v>530</v>
      </c>
      <c r="B359" s="183" t="s">
        <v>249</v>
      </c>
      <c r="C359" s="183" t="s">
        <v>91</v>
      </c>
      <c r="D359" s="184">
        <v>3</v>
      </c>
      <c r="E359" s="180">
        <v>205</v>
      </c>
      <c r="F359" s="180">
        <v>615</v>
      </c>
      <c r="G359" s="180"/>
      <c r="H359" s="43" t="s">
        <v>837</v>
      </c>
    </row>
    <row r="360" spans="1:8" ht="29" hidden="1" x14ac:dyDescent="0.35">
      <c r="A360" s="181" t="s">
        <v>531</v>
      </c>
      <c r="B360" s="183" t="s">
        <v>124</v>
      </c>
      <c r="C360" s="183" t="s">
        <v>91</v>
      </c>
      <c r="D360" s="184">
        <v>4</v>
      </c>
      <c r="E360" s="180">
        <v>1200</v>
      </c>
      <c r="F360" s="180">
        <v>4800</v>
      </c>
      <c r="G360" s="180"/>
      <c r="H360" s="43" t="s">
        <v>837</v>
      </c>
    </row>
    <row r="361" spans="1:8" hidden="1" x14ac:dyDescent="0.35">
      <c r="A361" s="181" t="s">
        <v>532</v>
      </c>
      <c r="B361" s="183" t="s">
        <v>126</v>
      </c>
      <c r="C361" s="183" t="s">
        <v>91</v>
      </c>
      <c r="D361" s="184">
        <v>50</v>
      </c>
      <c r="E361" s="180">
        <v>38</v>
      </c>
      <c r="F361" s="180">
        <v>1900</v>
      </c>
      <c r="G361" s="180"/>
      <c r="H361" s="43" t="s">
        <v>837</v>
      </c>
    </row>
    <row r="362" spans="1:8" hidden="1" x14ac:dyDescent="0.35">
      <c r="A362" s="181" t="s">
        <v>533</v>
      </c>
      <c r="B362" s="183" t="s">
        <v>128</v>
      </c>
      <c r="C362" s="183" t="s">
        <v>91</v>
      </c>
      <c r="D362" s="184">
        <v>32</v>
      </c>
      <c r="E362" s="180">
        <v>1200</v>
      </c>
      <c r="F362" s="180">
        <v>38400</v>
      </c>
      <c r="G362" s="180"/>
      <c r="H362" s="43" t="s">
        <v>837</v>
      </c>
    </row>
    <row r="363" spans="1:8" ht="29" hidden="1" x14ac:dyDescent="0.35">
      <c r="A363" s="181" t="s">
        <v>534</v>
      </c>
      <c r="B363" s="183" t="s">
        <v>130</v>
      </c>
      <c r="C363" s="183" t="s">
        <v>91</v>
      </c>
      <c r="D363" s="184">
        <v>32</v>
      </c>
      <c r="E363" s="180">
        <v>250</v>
      </c>
      <c r="F363" s="180">
        <v>8000</v>
      </c>
      <c r="G363" s="180"/>
      <c r="H363" s="43" t="s">
        <v>837</v>
      </c>
    </row>
    <row r="364" spans="1:8" ht="43.5" hidden="1" x14ac:dyDescent="0.35">
      <c r="A364" s="181" t="s">
        <v>535</v>
      </c>
      <c r="B364" s="183" t="s">
        <v>133</v>
      </c>
      <c r="C364" s="183" t="s">
        <v>115</v>
      </c>
      <c r="D364" s="184">
        <v>32</v>
      </c>
      <c r="E364" s="180">
        <v>15000</v>
      </c>
      <c r="F364" s="180">
        <v>480000</v>
      </c>
      <c r="G364" s="180"/>
      <c r="H364" s="43" t="s">
        <v>837</v>
      </c>
    </row>
    <row r="365" spans="1:8" hidden="1" x14ac:dyDescent="0.35">
      <c r="A365" s="181" t="s">
        <v>536</v>
      </c>
      <c r="B365" s="183" t="s">
        <v>135</v>
      </c>
      <c r="C365" s="183" t="s">
        <v>115</v>
      </c>
      <c r="D365" s="184">
        <v>32</v>
      </c>
      <c r="E365" s="180">
        <v>450</v>
      </c>
      <c r="F365" s="180">
        <v>14400</v>
      </c>
      <c r="G365" s="180"/>
      <c r="H365" s="43" t="s">
        <v>837</v>
      </c>
    </row>
    <row r="366" spans="1:8" ht="29" hidden="1" x14ac:dyDescent="0.35">
      <c r="A366" s="181" t="s">
        <v>537</v>
      </c>
      <c r="B366" s="183" t="s">
        <v>137</v>
      </c>
      <c r="C366" s="183" t="s">
        <v>91</v>
      </c>
      <c r="D366" s="184">
        <v>12800</v>
      </c>
      <c r="E366" s="180">
        <v>70</v>
      </c>
      <c r="F366" s="180">
        <v>896000</v>
      </c>
      <c r="G366" s="180"/>
      <c r="H366" s="43" t="s">
        <v>837</v>
      </c>
    </row>
    <row r="367" spans="1:8" ht="29" hidden="1" x14ac:dyDescent="0.35">
      <c r="A367" s="181" t="s">
        <v>538</v>
      </c>
      <c r="B367" s="183" t="s">
        <v>139</v>
      </c>
      <c r="C367" s="183" t="s">
        <v>140</v>
      </c>
      <c r="D367" s="184">
        <v>3890</v>
      </c>
      <c r="E367" s="180">
        <v>40</v>
      </c>
      <c r="F367" s="180">
        <v>155600</v>
      </c>
      <c r="G367" s="180"/>
      <c r="H367" s="43" t="s">
        <v>837</v>
      </c>
    </row>
    <row r="368" spans="1:8" ht="29" hidden="1" x14ac:dyDescent="0.35">
      <c r="A368" s="181" t="s">
        <v>539</v>
      </c>
      <c r="B368" s="183" t="s">
        <v>142</v>
      </c>
      <c r="C368" s="183" t="s">
        <v>115</v>
      </c>
      <c r="D368" s="184">
        <v>220</v>
      </c>
      <c r="E368" s="180">
        <v>28</v>
      </c>
      <c r="F368" s="180">
        <v>6160</v>
      </c>
      <c r="G368" s="180"/>
      <c r="H368" s="43" t="s">
        <v>837</v>
      </c>
    </row>
    <row r="369" spans="1:8" hidden="1" x14ac:dyDescent="0.35">
      <c r="A369" s="181" t="s">
        <v>540</v>
      </c>
      <c r="B369" s="183" t="s">
        <v>144</v>
      </c>
      <c r="C369" s="183" t="s">
        <v>115</v>
      </c>
      <c r="D369" s="184">
        <v>32</v>
      </c>
      <c r="E369" s="180">
        <v>5000</v>
      </c>
      <c r="F369" s="180">
        <v>160000</v>
      </c>
      <c r="G369" s="180"/>
      <c r="H369" s="43" t="s">
        <v>837</v>
      </c>
    </row>
    <row r="370" spans="1:8" hidden="1" x14ac:dyDescent="0.35">
      <c r="A370" s="181" t="s">
        <v>541</v>
      </c>
      <c r="B370" s="183" t="s">
        <v>146</v>
      </c>
      <c r="C370" s="183" t="s">
        <v>115</v>
      </c>
      <c r="D370" s="184">
        <v>3</v>
      </c>
      <c r="E370" s="180">
        <v>20</v>
      </c>
      <c r="F370" s="180">
        <v>60</v>
      </c>
      <c r="G370" s="180"/>
      <c r="H370" s="43" t="s">
        <v>837</v>
      </c>
    </row>
    <row r="371" spans="1:8" hidden="1" x14ac:dyDescent="0.35">
      <c r="A371" s="181" t="s">
        <v>542</v>
      </c>
      <c r="B371" s="183" t="s">
        <v>148</v>
      </c>
      <c r="C371" s="183" t="s">
        <v>115</v>
      </c>
      <c r="D371" s="184">
        <v>12</v>
      </c>
      <c r="E371" s="180">
        <v>22</v>
      </c>
      <c r="F371" s="180">
        <v>264</v>
      </c>
      <c r="G371" s="180"/>
      <c r="H371" s="43" t="s">
        <v>837</v>
      </c>
    </row>
    <row r="372" spans="1:8" hidden="1" x14ac:dyDescent="0.35">
      <c r="A372" s="181" t="s">
        <v>543</v>
      </c>
      <c r="B372" s="183" t="s">
        <v>150</v>
      </c>
      <c r="C372" s="183" t="s">
        <v>140</v>
      </c>
      <c r="D372" s="184">
        <v>32</v>
      </c>
      <c r="E372" s="180">
        <v>24</v>
      </c>
      <c r="F372" s="180">
        <v>768</v>
      </c>
      <c r="G372" s="180"/>
      <c r="H372" s="43" t="s">
        <v>837</v>
      </c>
    </row>
    <row r="373" spans="1:8" ht="29" hidden="1" x14ac:dyDescent="0.35">
      <c r="A373" s="181" t="s">
        <v>544</v>
      </c>
      <c r="B373" s="183" t="s">
        <v>152</v>
      </c>
      <c r="C373" s="183" t="s">
        <v>115</v>
      </c>
      <c r="D373" s="184">
        <v>3</v>
      </c>
      <c r="E373" s="180">
        <v>25000</v>
      </c>
      <c r="F373" s="180">
        <v>75000</v>
      </c>
      <c r="G373" s="180"/>
      <c r="H373" s="43" t="s">
        <v>837</v>
      </c>
    </row>
    <row r="374" spans="1:8" ht="43.5" hidden="1" x14ac:dyDescent="0.35">
      <c r="A374" s="181" t="s">
        <v>545</v>
      </c>
      <c r="B374" s="183" t="s">
        <v>154</v>
      </c>
      <c r="C374" s="183" t="s">
        <v>115</v>
      </c>
      <c r="D374" s="184">
        <v>5</v>
      </c>
      <c r="E374" s="180">
        <v>25000</v>
      </c>
      <c r="F374" s="180">
        <v>125000</v>
      </c>
      <c r="G374" s="180"/>
      <c r="H374" s="43" t="s">
        <v>837</v>
      </c>
    </row>
    <row r="375" spans="1:8" ht="29" hidden="1" x14ac:dyDescent="0.35">
      <c r="A375" s="181" t="s">
        <v>546</v>
      </c>
      <c r="B375" s="183" t="s">
        <v>268</v>
      </c>
      <c r="C375" s="183" t="s">
        <v>115</v>
      </c>
      <c r="D375" s="184">
        <v>5</v>
      </c>
      <c r="E375" s="180">
        <v>80000</v>
      </c>
      <c r="F375" s="180">
        <v>400000</v>
      </c>
      <c r="G375" s="180"/>
      <c r="H375" s="43" t="s">
        <v>837</v>
      </c>
    </row>
    <row r="376" spans="1:8" ht="29" hidden="1" x14ac:dyDescent="0.35">
      <c r="A376" s="181" t="s">
        <v>547</v>
      </c>
      <c r="B376" s="183" t="s">
        <v>158</v>
      </c>
      <c r="C376" s="183" t="s">
        <v>91</v>
      </c>
      <c r="D376" s="184">
        <v>22</v>
      </c>
      <c r="E376" s="180">
        <v>9200</v>
      </c>
      <c r="F376" s="180">
        <v>202400</v>
      </c>
      <c r="G376" s="180"/>
      <c r="H376" s="43" t="s">
        <v>837</v>
      </c>
    </row>
    <row r="377" spans="1:8" ht="72.5" hidden="1" x14ac:dyDescent="0.35">
      <c r="A377" s="181" t="s">
        <v>548</v>
      </c>
      <c r="B377" s="183" t="s">
        <v>160</v>
      </c>
      <c r="C377" s="183" t="s">
        <v>115</v>
      </c>
      <c r="D377" s="184">
        <v>4</v>
      </c>
      <c r="E377" s="180">
        <v>35000</v>
      </c>
      <c r="F377" s="180">
        <v>140000</v>
      </c>
      <c r="G377" s="180"/>
      <c r="H377" s="43" t="s">
        <v>837</v>
      </c>
    </row>
    <row r="378" spans="1:8" ht="29" hidden="1" x14ac:dyDescent="0.35">
      <c r="A378" s="181" t="s">
        <v>549</v>
      </c>
      <c r="B378" s="183" t="s">
        <v>162</v>
      </c>
      <c r="C378" s="183" t="s">
        <v>115</v>
      </c>
      <c r="D378" s="184">
        <v>2</v>
      </c>
      <c r="E378" s="180">
        <v>12000</v>
      </c>
      <c r="F378" s="180">
        <v>24000</v>
      </c>
      <c r="G378" s="180"/>
      <c r="H378" s="43" t="s">
        <v>837</v>
      </c>
    </row>
    <row r="379" spans="1:8" hidden="1" x14ac:dyDescent="0.35">
      <c r="A379" s="181" t="s">
        <v>550</v>
      </c>
      <c r="B379" s="182" t="s">
        <v>89</v>
      </c>
      <c r="C379" s="183"/>
      <c r="D379" s="184"/>
      <c r="E379" s="180"/>
      <c r="F379" s="180"/>
      <c r="G379" s="180"/>
      <c r="H379" s="43" t="s">
        <v>89</v>
      </c>
    </row>
    <row r="380" spans="1:8" ht="29" hidden="1" x14ac:dyDescent="0.35">
      <c r="A380" s="181" t="s">
        <v>551</v>
      </c>
      <c r="B380" s="183" t="s">
        <v>15</v>
      </c>
      <c r="C380" s="183" t="s">
        <v>91</v>
      </c>
      <c r="D380" s="184">
        <v>3</v>
      </c>
      <c r="E380" s="180">
        <v>14000</v>
      </c>
      <c r="F380" s="180">
        <v>42000</v>
      </c>
      <c r="G380" s="180"/>
      <c r="H380" s="43" t="s">
        <v>89</v>
      </c>
    </row>
    <row r="381" spans="1:8" ht="29" hidden="1" x14ac:dyDescent="0.35">
      <c r="A381" s="181" t="s">
        <v>552</v>
      </c>
      <c r="B381" s="183" t="s">
        <v>166</v>
      </c>
      <c r="C381" s="183" t="s">
        <v>91</v>
      </c>
      <c r="D381" s="184">
        <v>6</v>
      </c>
      <c r="E381" s="180">
        <v>1750</v>
      </c>
      <c r="F381" s="180">
        <v>10500</v>
      </c>
      <c r="G381" s="180"/>
      <c r="H381" s="43" t="s">
        <v>89</v>
      </c>
    </row>
    <row r="382" spans="1:8" hidden="1" x14ac:dyDescent="0.35">
      <c r="A382" s="181" t="s">
        <v>553</v>
      </c>
      <c r="B382" s="183" t="s">
        <v>168</v>
      </c>
      <c r="C382" s="183" t="s">
        <v>91</v>
      </c>
      <c r="D382" s="184">
        <v>33</v>
      </c>
      <c r="E382" s="180">
        <v>900</v>
      </c>
      <c r="F382" s="180">
        <v>29700</v>
      </c>
      <c r="G382" s="180"/>
      <c r="H382" s="43" t="s">
        <v>89</v>
      </c>
    </row>
    <row r="383" spans="1:8" ht="29" hidden="1" x14ac:dyDescent="0.35">
      <c r="A383" s="181" t="s">
        <v>554</v>
      </c>
      <c r="B383" s="183" t="s">
        <v>24</v>
      </c>
      <c r="C383" s="183" t="s">
        <v>91</v>
      </c>
      <c r="D383" s="184">
        <v>115</v>
      </c>
      <c r="E383" s="180">
        <v>7500</v>
      </c>
      <c r="F383" s="180">
        <v>862500</v>
      </c>
      <c r="G383" s="180"/>
      <c r="H383" s="43" t="s">
        <v>89</v>
      </c>
    </row>
    <row r="384" spans="1:8" hidden="1" x14ac:dyDescent="0.35">
      <c r="A384" s="181" t="s">
        <v>555</v>
      </c>
      <c r="B384" s="183" t="s">
        <v>19</v>
      </c>
      <c r="C384" s="183" t="s">
        <v>91</v>
      </c>
      <c r="D384" s="184">
        <v>115</v>
      </c>
      <c r="E384" s="180">
        <v>400</v>
      </c>
      <c r="F384" s="180">
        <v>46000</v>
      </c>
      <c r="G384" s="180"/>
      <c r="H384" s="43" t="s">
        <v>89</v>
      </c>
    </row>
    <row r="385" spans="1:8" hidden="1" x14ac:dyDescent="0.35">
      <c r="A385" s="181" t="s">
        <v>556</v>
      </c>
      <c r="B385" s="183" t="s">
        <v>557</v>
      </c>
      <c r="C385" s="183" t="s">
        <v>115</v>
      </c>
      <c r="D385" s="184">
        <v>1</v>
      </c>
      <c r="E385" s="180">
        <v>69349</v>
      </c>
      <c r="F385" s="180">
        <v>69349</v>
      </c>
      <c r="G385" s="180"/>
      <c r="H385" s="43" t="s">
        <v>89</v>
      </c>
    </row>
    <row r="386" spans="1:8" hidden="1" x14ac:dyDescent="0.35">
      <c r="A386" s="181" t="s">
        <v>558</v>
      </c>
      <c r="B386" s="182" t="s">
        <v>174</v>
      </c>
      <c r="C386" s="183"/>
      <c r="D386" s="184"/>
      <c r="E386" s="180"/>
      <c r="F386" s="180"/>
      <c r="G386" s="180"/>
      <c r="H386" s="43" t="s">
        <v>174</v>
      </c>
    </row>
    <row r="387" spans="1:8" hidden="1" x14ac:dyDescent="0.35">
      <c r="A387" s="181" t="s">
        <v>559</v>
      </c>
      <c r="B387" s="183" t="s">
        <v>177</v>
      </c>
      <c r="C387" s="183" t="s">
        <v>140</v>
      </c>
      <c r="D387" s="184">
        <v>850</v>
      </c>
      <c r="E387" s="180">
        <v>37</v>
      </c>
      <c r="F387" s="180">
        <v>31450</v>
      </c>
      <c r="G387" s="180"/>
      <c r="H387" s="43" t="s">
        <v>174</v>
      </c>
    </row>
    <row r="388" spans="1:8" hidden="1" x14ac:dyDescent="0.35">
      <c r="A388" s="181" t="s">
        <v>560</v>
      </c>
      <c r="B388" s="183" t="s">
        <v>180</v>
      </c>
      <c r="C388" s="183" t="s">
        <v>140</v>
      </c>
      <c r="D388" s="184">
        <v>250</v>
      </c>
      <c r="E388" s="180">
        <v>56</v>
      </c>
      <c r="F388" s="180">
        <v>14000</v>
      </c>
      <c r="G388" s="180"/>
      <c r="H388" s="43" t="s">
        <v>174</v>
      </c>
    </row>
    <row r="389" spans="1:8" ht="29" hidden="1" x14ac:dyDescent="0.35">
      <c r="A389" s="181" t="s">
        <v>561</v>
      </c>
      <c r="B389" s="183" t="s">
        <v>182</v>
      </c>
      <c r="C389" s="183" t="s">
        <v>140</v>
      </c>
      <c r="D389" s="184">
        <v>250</v>
      </c>
      <c r="E389" s="180">
        <v>12.5</v>
      </c>
      <c r="F389" s="180">
        <v>3125</v>
      </c>
      <c r="G389" s="180"/>
      <c r="H389" s="43" t="s">
        <v>174</v>
      </c>
    </row>
    <row r="390" spans="1:8" ht="43.5" hidden="1" x14ac:dyDescent="0.35">
      <c r="A390" s="181" t="s">
        <v>562</v>
      </c>
      <c r="B390" s="183" t="s">
        <v>184</v>
      </c>
      <c r="C390" s="183" t="s">
        <v>140</v>
      </c>
      <c r="D390" s="184">
        <v>250</v>
      </c>
      <c r="E390" s="180">
        <v>71</v>
      </c>
      <c r="F390" s="180">
        <v>17750</v>
      </c>
      <c r="G390" s="180"/>
      <c r="H390" s="43" t="s">
        <v>174</v>
      </c>
    </row>
    <row r="391" spans="1:8" ht="43.5" hidden="1" x14ac:dyDescent="0.35">
      <c r="A391" s="181" t="s">
        <v>563</v>
      </c>
      <c r="B391" s="183" t="s">
        <v>186</v>
      </c>
      <c r="C391" s="183" t="s">
        <v>140</v>
      </c>
      <c r="D391" s="184">
        <v>200</v>
      </c>
      <c r="E391" s="180">
        <v>140</v>
      </c>
      <c r="F391" s="180">
        <v>28000</v>
      </c>
      <c r="G391" s="180"/>
      <c r="H391" s="43" t="s">
        <v>174</v>
      </c>
    </row>
    <row r="392" spans="1:8" ht="72.5" hidden="1" x14ac:dyDescent="0.35">
      <c r="A392" s="181" t="s">
        <v>564</v>
      </c>
      <c r="B392" s="183" t="s">
        <v>188</v>
      </c>
      <c r="C392" s="183" t="s">
        <v>140</v>
      </c>
      <c r="D392" s="184">
        <v>500</v>
      </c>
      <c r="E392" s="180">
        <v>63</v>
      </c>
      <c r="F392" s="180">
        <v>31500</v>
      </c>
      <c r="G392" s="180"/>
      <c r="H392" s="43" t="s">
        <v>174</v>
      </c>
    </row>
    <row r="393" spans="1:8" ht="43.5" hidden="1" x14ac:dyDescent="0.35">
      <c r="A393" s="181" t="s">
        <v>565</v>
      </c>
      <c r="B393" s="183" t="s">
        <v>190</v>
      </c>
      <c r="C393" s="183" t="s">
        <v>115</v>
      </c>
      <c r="D393" s="184">
        <v>650</v>
      </c>
      <c r="E393" s="180">
        <v>325</v>
      </c>
      <c r="F393" s="180">
        <v>211250</v>
      </c>
      <c r="G393" s="180"/>
      <c r="H393" s="43" t="s">
        <v>174</v>
      </c>
    </row>
    <row r="394" spans="1:8" ht="43.5" hidden="1" x14ac:dyDescent="0.35">
      <c r="A394" s="181" t="s">
        <v>566</v>
      </c>
      <c r="B394" s="183" t="s">
        <v>192</v>
      </c>
      <c r="C394" s="183" t="s">
        <v>115</v>
      </c>
      <c r="D394" s="184">
        <v>25</v>
      </c>
      <c r="E394" s="180">
        <v>460</v>
      </c>
      <c r="F394" s="180">
        <v>11500</v>
      </c>
      <c r="G394" s="180"/>
      <c r="H394" s="43" t="s">
        <v>174</v>
      </c>
    </row>
    <row r="395" spans="1:8" hidden="1" x14ac:dyDescent="0.35">
      <c r="A395" s="181" t="s">
        <v>567</v>
      </c>
      <c r="B395" s="183" t="s">
        <v>194</v>
      </c>
      <c r="C395" s="183" t="s">
        <v>91</v>
      </c>
      <c r="D395" s="184">
        <v>25</v>
      </c>
      <c r="E395" s="180">
        <v>2030</v>
      </c>
      <c r="F395" s="180">
        <v>50750</v>
      </c>
      <c r="G395" s="180"/>
      <c r="H395" s="43" t="s">
        <v>174</v>
      </c>
    </row>
    <row r="396" spans="1:8" hidden="1" x14ac:dyDescent="0.35">
      <c r="A396" s="181" t="s">
        <v>568</v>
      </c>
      <c r="B396" s="183" t="s">
        <v>196</v>
      </c>
      <c r="C396" s="183" t="s">
        <v>91</v>
      </c>
      <c r="D396" s="184">
        <v>12</v>
      </c>
      <c r="E396" s="180">
        <v>2660</v>
      </c>
      <c r="F396" s="180">
        <v>31920</v>
      </c>
      <c r="G396" s="180"/>
      <c r="H396" s="43" t="s">
        <v>174</v>
      </c>
    </row>
    <row r="397" spans="1:8" ht="29" hidden="1" x14ac:dyDescent="0.35">
      <c r="A397" s="181" t="s">
        <v>569</v>
      </c>
      <c r="B397" s="183" t="s">
        <v>198</v>
      </c>
      <c r="C397" s="183" t="s">
        <v>91</v>
      </c>
      <c r="D397" s="184">
        <v>6</v>
      </c>
      <c r="E397" s="180">
        <v>7500</v>
      </c>
      <c r="F397" s="180">
        <v>45000</v>
      </c>
      <c r="G397" s="180"/>
      <c r="H397" s="43" t="s">
        <v>174</v>
      </c>
    </row>
    <row r="398" spans="1:8" ht="29" hidden="1" x14ac:dyDescent="0.35">
      <c r="A398" s="181" t="s">
        <v>570</v>
      </c>
      <c r="B398" s="183" t="s">
        <v>200</v>
      </c>
      <c r="C398" s="183" t="s">
        <v>91</v>
      </c>
      <c r="D398" s="184">
        <v>10</v>
      </c>
      <c r="E398" s="180">
        <v>300</v>
      </c>
      <c r="F398" s="180">
        <v>3000</v>
      </c>
      <c r="G398" s="180"/>
      <c r="H398" s="43" t="s">
        <v>174</v>
      </c>
    </row>
    <row r="399" spans="1:8" ht="29" hidden="1" x14ac:dyDescent="0.35">
      <c r="A399" s="181" t="s">
        <v>571</v>
      </c>
      <c r="B399" s="183" t="s">
        <v>202</v>
      </c>
      <c r="C399" s="183" t="s">
        <v>91</v>
      </c>
      <c r="D399" s="184">
        <v>10</v>
      </c>
      <c r="E399" s="180">
        <v>410</v>
      </c>
      <c r="F399" s="180">
        <v>4100</v>
      </c>
      <c r="G399" s="180"/>
      <c r="H399" s="43" t="s">
        <v>174</v>
      </c>
    </row>
    <row r="400" spans="1:8" ht="43.5" hidden="1" x14ac:dyDescent="0.35">
      <c r="A400" s="181" t="s">
        <v>572</v>
      </c>
      <c r="B400" s="183" t="s">
        <v>204</v>
      </c>
      <c r="C400" s="183" t="s">
        <v>115</v>
      </c>
      <c r="D400" s="184">
        <v>12</v>
      </c>
      <c r="E400" s="180">
        <v>60420</v>
      </c>
      <c r="F400" s="180">
        <v>725040</v>
      </c>
      <c r="G400" s="180"/>
      <c r="H400" s="43" t="s">
        <v>174</v>
      </c>
    </row>
    <row r="401" spans="1:8" ht="29" hidden="1" x14ac:dyDescent="0.35">
      <c r="A401" s="181" t="s">
        <v>573</v>
      </c>
      <c r="B401" s="183" t="s">
        <v>206</v>
      </c>
      <c r="C401" s="183" t="s">
        <v>140</v>
      </c>
      <c r="D401" s="184">
        <v>5</v>
      </c>
      <c r="E401" s="180">
        <v>2450</v>
      </c>
      <c r="F401" s="180">
        <v>12250</v>
      </c>
      <c r="G401" s="180"/>
      <c r="H401" s="43" t="s">
        <v>174</v>
      </c>
    </row>
    <row r="402" spans="1:8" hidden="1" x14ac:dyDescent="0.35">
      <c r="A402" s="181" t="s">
        <v>574</v>
      </c>
      <c r="B402" s="183" t="s">
        <v>208</v>
      </c>
      <c r="C402" s="183" t="s">
        <v>140</v>
      </c>
      <c r="D402" s="184">
        <v>2800</v>
      </c>
      <c r="E402" s="180">
        <v>9.6</v>
      </c>
      <c r="F402" s="180">
        <v>26880</v>
      </c>
      <c r="G402" s="180"/>
      <c r="H402" s="43" t="s">
        <v>174</v>
      </c>
    </row>
    <row r="403" spans="1:8" ht="29" hidden="1" x14ac:dyDescent="0.35">
      <c r="A403" s="181" t="s">
        <v>575</v>
      </c>
      <c r="B403" s="183" t="s">
        <v>210</v>
      </c>
      <c r="C403" s="183" t="s">
        <v>140</v>
      </c>
      <c r="D403" s="184">
        <v>2400</v>
      </c>
      <c r="E403" s="180">
        <v>16</v>
      </c>
      <c r="F403" s="180">
        <v>38400</v>
      </c>
      <c r="G403" s="180"/>
      <c r="H403" s="43" t="s">
        <v>174</v>
      </c>
    </row>
    <row r="404" spans="1:8" hidden="1" x14ac:dyDescent="0.35">
      <c r="A404" s="181" t="s">
        <v>576</v>
      </c>
      <c r="B404" s="183" t="s">
        <v>212</v>
      </c>
      <c r="C404" s="183" t="s">
        <v>140</v>
      </c>
      <c r="D404" s="184">
        <v>250</v>
      </c>
      <c r="E404" s="180">
        <v>64</v>
      </c>
      <c r="F404" s="180">
        <v>16000</v>
      </c>
      <c r="G404" s="180"/>
      <c r="H404" s="43" t="s">
        <v>174</v>
      </c>
    </row>
    <row r="405" spans="1:8" ht="29" hidden="1" x14ac:dyDescent="0.35">
      <c r="A405" s="181" t="s">
        <v>577</v>
      </c>
      <c r="B405" s="183" t="s">
        <v>214</v>
      </c>
      <c r="C405" s="183" t="s">
        <v>140</v>
      </c>
      <c r="D405" s="184">
        <v>2000</v>
      </c>
      <c r="E405" s="180">
        <v>43</v>
      </c>
      <c r="F405" s="180">
        <v>86000</v>
      </c>
      <c r="G405" s="180"/>
      <c r="H405" s="43" t="s">
        <v>174</v>
      </c>
    </row>
    <row r="406" spans="1:8" ht="29" x14ac:dyDescent="0.35">
      <c r="A406" s="181" t="s">
        <v>578</v>
      </c>
      <c r="B406" s="183" t="s">
        <v>216</v>
      </c>
      <c r="C406" s="183" t="s">
        <v>140</v>
      </c>
      <c r="D406" s="184">
        <v>1500</v>
      </c>
      <c r="E406" s="180">
        <v>47</v>
      </c>
      <c r="F406" s="180">
        <v>70500</v>
      </c>
      <c r="G406" s="180"/>
      <c r="H406" s="43" t="s">
        <v>174</v>
      </c>
    </row>
    <row r="407" spans="1:8" ht="29" hidden="1" x14ac:dyDescent="0.35">
      <c r="A407" s="181" t="s">
        <v>579</v>
      </c>
      <c r="B407" s="183" t="s">
        <v>301</v>
      </c>
      <c r="C407" s="183" t="s">
        <v>140</v>
      </c>
      <c r="D407" s="184">
        <v>2300</v>
      </c>
      <c r="E407" s="180">
        <v>72</v>
      </c>
      <c r="F407" s="180">
        <v>165600</v>
      </c>
      <c r="G407" s="180"/>
      <c r="H407" s="43" t="s">
        <v>174</v>
      </c>
    </row>
    <row r="408" spans="1:8" ht="29" hidden="1" x14ac:dyDescent="0.35">
      <c r="A408" s="181" t="s">
        <v>580</v>
      </c>
      <c r="B408" s="183" t="s">
        <v>219</v>
      </c>
      <c r="C408" s="183" t="s">
        <v>140</v>
      </c>
      <c r="D408" s="184">
        <v>450</v>
      </c>
      <c r="E408" s="180">
        <v>91</v>
      </c>
      <c r="F408" s="180">
        <v>40950</v>
      </c>
      <c r="G408" s="180"/>
      <c r="H408" s="43" t="s">
        <v>174</v>
      </c>
    </row>
    <row r="409" spans="1:8" ht="29" hidden="1" x14ac:dyDescent="0.35">
      <c r="A409" s="181" t="s">
        <v>581</v>
      </c>
      <c r="B409" s="183" t="s">
        <v>221</v>
      </c>
      <c r="C409" s="183" t="s">
        <v>140</v>
      </c>
      <c r="D409" s="184">
        <v>150</v>
      </c>
      <c r="E409" s="180">
        <v>123</v>
      </c>
      <c r="F409" s="180">
        <v>18450</v>
      </c>
      <c r="G409" s="180"/>
      <c r="H409" s="43" t="s">
        <v>174</v>
      </c>
    </row>
    <row r="410" spans="1:8" hidden="1" x14ac:dyDescent="0.35">
      <c r="A410" s="181" t="s">
        <v>582</v>
      </c>
      <c r="B410" s="183" t="s">
        <v>223</v>
      </c>
      <c r="C410" s="183" t="s">
        <v>140</v>
      </c>
      <c r="D410" s="184">
        <v>2000</v>
      </c>
      <c r="E410" s="180">
        <v>19</v>
      </c>
      <c r="F410" s="180">
        <v>38000</v>
      </c>
      <c r="G410" s="180"/>
      <c r="H410" s="43" t="s">
        <v>174</v>
      </c>
    </row>
    <row r="411" spans="1:8" ht="29" hidden="1" x14ac:dyDescent="0.35">
      <c r="A411" s="181" t="s">
        <v>583</v>
      </c>
      <c r="B411" s="183" t="s">
        <v>225</v>
      </c>
      <c r="C411" s="183" t="s">
        <v>91</v>
      </c>
      <c r="D411" s="184">
        <v>20</v>
      </c>
      <c r="E411" s="180">
        <v>48</v>
      </c>
      <c r="F411" s="180">
        <v>960</v>
      </c>
      <c r="G411" s="180"/>
      <c r="H411" s="43" t="s">
        <v>174</v>
      </c>
    </row>
    <row r="412" spans="1:8" hidden="1" x14ac:dyDescent="0.35">
      <c r="A412" s="181" t="s">
        <v>584</v>
      </c>
      <c r="B412" s="183" t="s">
        <v>227</v>
      </c>
      <c r="C412" s="183" t="s">
        <v>115</v>
      </c>
      <c r="D412" s="184">
        <v>5</v>
      </c>
      <c r="E412" s="180">
        <v>2340</v>
      </c>
      <c r="F412" s="180">
        <v>11700</v>
      </c>
      <c r="G412" s="180"/>
      <c r="H412" s="43" t="s">
        <v>174</v>
      </c>
    </row>
    <row r="413" spans="1:8" ht="43.5" hidden="1" x14ac:dyDescent="0.35">
      <c r="A413" s="181" t="s">
        <v>585</v>
      </c>
      <c r="B413" s="183" t="s">
        <v>229</v>
      </c>
      <c r="C413" s="183" t="s">
        <v>91</v>
      </c>
      <c r="D413" s="184">
        <v>12</v>
      </c>
      <c r="E413" s="180">
        <v>210</v>
      </c>
      <c r="F413" s="180">
        <v>2520</v>
      </c>
      <c r="G413" s="180"/>
      <c r="H413" s="43" t="s">
        <v>174</v>
      </c>
    </row>
    <row r="414" spans="1:8" ht="58" hidden="1" x14ac:dyDescent="0.35">
      <c r="A414" s="181" t="s">
        <v>586</v>
      </c>
      <c r="B414" s="183" t="s">
        <v>231</v>
      </c>
      <c r="C414" s="183" t="s">
        <v>91</v>
      </c>
      <c r="D414" s="184">
        <v>4</v>
      </c>
      <c r="E414" s="180">
        <v>55750</v>
      </c>
      <c r="F414" s="180">
        <v>223000</v>
      </c>
      <c r="G414" s="180"/>
      <c r="H414" s="43" t="s">
        <v>174</v>
      </c>
    </row>
    <row r="415" spans="1:8" ht="43.5" hidden="1" x14ac:dyDescent="0.35">
      <c r="A415" s="181" t="s">
        <v>587</v>
      </c>
      <c r="B415" s="183" t="s">
        <v>233</v>
      </c>
      <c r="C415" s="183" t="s">
        <v>91</v>
      </c>
      <c r="D415" s="184">
        <v>4</v>
      </c>
      <c r="E415" s="180">
        <v>3430</v>
      </c>
      <c r="F415" s="180">
        <v>13720</v>
      </c>
      <c r="G415" s="180"/>
      <c r="H415" s="43" t="s">
        <v>174</v>
      </c>
    </row>
    <row r="416" spans="1:8" hidden="1" x14ac:dyDescent="0.35">
      <c r="A416" s="181" t="s">
        <v>588</v>
      </c>
      <c r="B416" s="183" t="s">
        <v>235</v>
      </c>
      <c r="C416" s="183" t="s">
        <v>91</v>
      </c>
      <c r="D416" s="184">
        <v>4</v>
      </c>
      <c r="E416" s="180">
        <v>300</v>
      </c>
      <c r="F416" s="180">
        <v>1200</v>
      </c>
      <c r="G416" s="180"/>
      <c r="H416" s="43" t="s">
        <v>174</v>
      </c>
    </row>
    <row r="417" spans="1:8" ht="43.5" hidden="1" x14ac:dyDescent="0.35">
      <c r="A417" s="181" t="s">
        <v>589</v>
      </c>
      <c r="B417" s="183" t="s">
        <v>237</v>
      </c>
      <c r="C417" s="183" t="s">
        <v>91</v>
      </c>
      <c r="D417" s="184">
        <v>4</v>
      </c>
      <c r="E417" s="180">
        <v>650</v>
      </c>
      <c r="F417" s="180">
        <v>2600</v>
      </c>
      <c r="G417" s="180"/>
      <c r="H417" s="43" t="s">
        <v>174</v>
      </c>
    </row>
    <row r="418" spans="1:8" ht="29" hidden="1" x14ac:dyDescent="0.35">
      <c r="A418" s="181" t="s">
        <v>590</v>
      </c>
      <c r="B418" s="183" t="s">
        <v>239</v>
      </c>
      <c r="C418" s="183" t="s">
        <v>140</v>
      </c>
      <c r="D418" s="184">
        <v>200</v>
      </c>
      <c r="E418" s="180">
        <v>22</v>
      </c>
      <c r="F418" s="180">
        <v>4400</v>
      </c>
      <c r="G418" s="180"/>
      <c r="H418" s="43" t="s">
        <v>174</v>
      </c>
    </row>
    <row r="419" spans="1:8" hidden="1" x14ac:dyDescent="0.35">
      <c r="A419" s="181" t="s">
        <v>591</v>
      </c>
      <c r="B419" s="182" t="s">
        <v>592</v>
      </c>
      <c r="C419" s="183"/>
      <c r="D419" s="184"/>
      <c r="E419" s="180"/>
      <c r="F419" s="180"/>
      <c r="G419" s="180"/>
      <c r="H419" s="43" t="s">
        <v>836</v>
      </c>
    </row>
    <row r="420" spans="1:8" hidden="1" x14ac:dyDescent="0.35">
      <c r="A420" s="181" t="s">
        <v>593</v>
      </c>
      <c r="B420" s="182" t="s">
        <v>119</v>
      </c>
      <c r="C420" s="183"/>
      <c r="D420" s="184"/>
      <c r="E420" s="180"/>
      <c r="F420" s="180"/>
      <c r="G420" s="180"/>
      <c r="H420" s="43" t="s">
        <v>837</v>
      </c>
    </row>
    <row r="421" spans="1:8" hidden="1" x14ac:dyDescent="0.35">
      <c r="A421" s="181" t="s">
        <v>594</v>
      </c>
      <c r="B421" s="183" t="s">
        <v>244</v>
      </c>
      <c r="C421" s="183" t="s">
        <v>91</v>
      </c>
      <c r="D421" s="184">
        <v>3</v>
      </c>
      <c r="E421" s="180">
        <v>575</v>
      </c>
      <c r="F421" s="180">
        <v>1725</v>
      </c>
      <c r="G421" s="180"/>
      <c r="H421" s="43" t="s">
        <v>837</v>
      </c>
    </row>
    <row r="422" spans="1:8" ht="58" hidden="1" x14ac:dyDescent="0.35">
      <c r="A422" s="181" t="s">
        <v>595</v>
      </c>
      <c r="B422" s="183" t="s">
        <v>247</v>
      </c>
      <c r="C422" s="183" t="s">
        <v>91</v>
      </c>
      <c r="D422" s="184">
        <v>27</v>
      </c>
      <c r="E422" s="180">
        <v>8200</v>
      </c>
      <c r="F422" s="180">
        <v>221400</v>
      </c>
      <c r="G422" s="180"/>
      <c r="H422" s="43" t="s">
        <v>837</v>
      </c>
    </row>
    <row r="423" spans="1:8" hidden="1" x14ac:dyDescent="0.35">
      <c r="A423" s="181" t="s">
        <v>596</v>
      </c>
      <c r="B423" s="183" t="s">
        <v>249</v>
      </c>
      <c r="C423" s="183" t="s">
        <v>91</v>
      </c>
      <c r="D423" s="184">
        <v>3</v>
      </c>
      <c r="E423" s="180">
        <v>205</v>
      </c>
      <c r="F423" s="180">
        <v>615</v>
      </c>
      <c r="G423" s="180"/>
      <c r="H423" s="43" t="s">
        <v>837</v>
      </c>
    </row>
    <row r="424" spans="1:8" ht="29" hidden="1" x14ac:dyDescent="0.35">
      <c r="A424" s="181" t="s">
        <v>597</v>
      </c>
      <c r="B424" s="183" t="s">
        <v>124</v>
      </c>
      <c r="C424" s="183" t="s">
        <v>91</v>
      </c>
      <c r="D424" s="184">
        <v>4</v>
      </c>
      <c r="E424" s="180">
        <v>1200</v>
      </c>
      <c r="F424" s="180">
        <v>4800</v>
      </c>
      <c r="G424" s="180"/>
      <c r="H424" s="43" t="s">
        <v>837</v>
      </c>
    </row>
    <row r="425" spans="1:8" hidden="1" x14ac:dyDescent="0.35">
      <c r="A425" s="181" t="s">
        <v>598</v>
      </c>
      <c r="B425" s="183" t="s">
        <v>126</v>
      </c>
      <c r="C425" s="183" t="s">
        <v>91</v>
      </c>
      <c r="D425" s="184">
        <v>50</v>
      </c>
      <c r="E425" s="180">
        <v>38</v>
      </c>
      <c r="F425" s="180">
        <v>1900</v>
      </c>
      <c r="G425" s="180"/>
      <c r="H425" s="43" t="s">
        <v>837</v>
      </c>
    </row>
    <row r="426" spans="1:8" hidden="1" x14ac:dyDescent="0.35">
      <c r="A426" s="181" t="s">
        <v>599</v>
      </c>
      <c r="B426" s="183" t="s">
        <v>128</v>
      </c>
      <c r="C426" s="183" t="s">
        <v>91</v>
      </c>
      <c r="D426" s="184">
        <v>32</v>
      </c>
      <c r="E426" s="180">
        <v>1200</v>
      </c>
      <c r="F426" s="180">
        <v>38400</v>
      </c>
      <c r="G426" s="180"/>
      <c r="H426" s="43" t="s">
        <v>837</v>
      </c>
    </row>
    <row r="427" spans="1:8" ht="29" hidden="1" x14ac:dyDescent="0.35">
      <c r="A427" s="181" t="s">
        <v>600</v>
      </c>
      <c r="B427" s="183" t="s">
        <v>130</v>
      </c>
      <c r="C427" s="183" t="s">
        <v>91</v>
      </c>
      <c r="D427" s="184">
        <v>32</v>
      </c>
      <c r="E427" s="180">
        <v>250</v>
      </c>
      <c r="F427" s="180">
        <v>8000</v>
      </c>
      <c r="G427" s="180"/>
      <c r="H427" s="43" t="s">
        <v>837</v>
      </c>
    </row>
    <row r="428" spans="1:8" ht="43.5" hidden="1" x14ac:dyDescent="0.35">
      <c r="A428" s="181" t="s">
        <v>601</v>
      </c>
      <c r="B428" s="183" t="s">
        <v>133</v>
      </c>
      <c r="C428" s="183" t="s">
        <v>115</v>
      </c>
      <c r="D428" s="184">
        <v>32</v>
      </c>
      <c r="E428" s="180">
        <v>15000</v>
      </c>
      <c r="F428" s="180">
        <v>480000</v>
      </c>
      <c r="G428" s="180"/>
      <c r="H428" s="43" t="s">
        <v>837</v>
      </c>
    </row>
    <row r="429" spans="1:8" hidden="1" x14ac:dyDescent="0.35">
      <c r="A429" s="181" t="s">
        <v>602</v>
      </c>
      <c r="B429" s="183" t="s">
        <v>135</v>
      </c>
      <c r="C429" s="183" t="s">
        <v>115</v>
      </c>
      <c r="D429" s="184">
        <v>32</v>
      </c>
      <c r="E429" s="180">
        <v>450</v>
      </c>
      <c r="F429" s="180">
        <v>14400</v>
      </c>
      <c r="G429" s="180"/>
      <c r="H429" s="43" t="s">
        <v>837</v>
      </c>
    </row>
    <row r="430" spans="1:8" ht="29" hidden="1" x14ac:dyDescent="0.35">
      <c r="A430" s="181" t="s">
        <v>603</v>
      </c>
      <c r="B430" s="183" t="s">
        <v>137</v>
      </c>
      <c r="C430" s="183" t="s">
        <v>91</v>
      </c>
      <c r="D430" s="184">
        <v>12800</v>
      </c>
      <c r="E430" s="180">
        <v>70</v>
      </c>
      <c r="F430" s="180">
        <v>896000</v>
      </c>
      <c r="G430" s="180"/>
      <c r="H430" s="43" t="s">
        <v>837</v>
      </c>
    </row>
    <row r="431" spans="1:8" ht="29" hidden="1" x14ac:dyDescent="0.35">
      <c r="A431" s="181" t="s">
        <v>604</v>
      </c>
      <c r="B431" s="183" t="s">
        <v>139</v>
      </c>
      <c r="C431" s="183" t="s">
        <v>140</v>
      </c>
      <c r="D431" s="184">
        <v>3890</v>
      </c>
      <c r="E431" s="180">
        <v>40</v>
      </c>
      <c r="F431" s="180">
        <v>155600</v>
      </c>
      <c r="G431" s="180"/>
      <c r="H431" s="43" t="s">
        <v>837</v>
      </c>
    </row>
    <row r="432" spans="1:8" ht="29" hidden="1" x14ac:dyDescent="0.35">
      <c r="A432" s="181" t="s">
        <v>605</v>
      </c>
      <c r="B432" s="183" t="s">
        <v>142</v>
      </c>
      <c r="C432" s="183" t="s">
        <v>115</v>
      </c>
      <c r="D432" s="184">
        <v>220</v>
      </c>
      <c r="E432" s="180">
        <v>28</v>
      </c>
      <c r="F432" s="180">
        <v>6160</v>
      </c>
      <c r="G432" s="180"/>
      <c r="H432" s="43" t="s">
        <v>837</v>
      </c>
    </row>
    <row r="433" spans="1:8" hidden="1" x14ac:dyDescent="0.35">
      <c r="A433" s="181" t="s">
        <v>606</v>
      </c>
      <c r="B433" s="183" t="s">
        <v>144</v>
      </c>
      <c r="C433" s="183" t="s">
        <v>115</v>
      </c>
      <c r="D433" s="184">
        <v>32</v>
      </c>
      <c r="E433" s="180">
        <v>5000</v>
      </c>
      <c r="F433" s="180">
        <v>160000</v>
      </c>
      <c r="G433" s="180"/>
      <c r="H433" s="43" t="s">
        <v>837</v>
      </c>
    </row>
    <row r="434" spans="1:8" hidden="1" x14ac:dyDescent="0.35">
      <c r="A434" s="181" t="s">
        <v>607</v>
      </c>
      <c r="B434" s="183" t="s">
        <v>146</v>
      </c>
      <c r="C434" s="183" t="s">
        <v>115</v>
      </c>
      <c r="D434" s="184">
        <v>3</v>
      </c>
      <c r="E434" s="180">
        <v>20</v>
      </c>
      <c r="F434" s="180">
        <v>60</v>
      </c>
      <c r="G434" s="180"/>
      <c r="H434" s="43" t="s">
        <v>837</v>
      </c>
    </row>
    <row r="435" spans="1:8" hidden="1" x14ac:dyDescent="0.35">
      <c r="A435" s="181" t="s">
        <v>608</v>
      </c>
      <c r="B435" s="183" t="s">
        <v>148</v>
      </c>
      <c r="C435" s="183" t="s">
        <v>115</v>
      </c>
      <c r="D435" s="184">
        <v>12</v>
      </c>
      <c r="E435" s="180">
        <v>22</v>
      </c>
      <c r="F435" s="180">
        <v>264</v>
      </c>
      <c r="G435" s="180"/>
      <c r="H435" s="43" t="s">
        <v>837</v>
      </c>
    </row>
    <row r="436" spans="1:8" hidden="1" x14ac:dyDescent="0.35">
      <c r="A436" s="181" t="s">
        <v>609</v>
      </c>
      <c r="B436" s="183" t="s">
        <v>150</v>
      </c>
      <c r="C436" s="183" t="s">
        <v>140</v>
      </c>
      <c r="D436" s="184">
        <v>32</v>
      </c>
      <c r="E436" s="180">
        <v>24</v>
      </c>
      <c r="F436" s="180">
        <v>768</v>
      </c>
      <c r="G436" s="180"/>
      <c r="H436" s="43" t="s">
        <v>837</v>
      </c>
    </row>
    <row r="437" spans="1:8" ht="29" hidden="1" x14ac:dyDescent="0.35">
      <c r="A437" s="181" t="s">
        <v>610</v>
      </c>
      <c r="B437" s="183" t="s">
        <v>152</v>
      </c>
      <c r="C437" s="183" t="s">
        <v>115</v>
      </c>
      <c r="D437" s="184">
        <v>3</v>
      </c>
      <c r="E437" s="180">
        <v>25000</v>
      </c>
      <c r="F437" s="180">
        <v>75000</v>
      </c>
      <c r="G437" s="180"/>
      <c r="H437" s="43" t="s">
        <v>837</v>
      </c>
    </row>
    <row r="438" spans="1:8" ht="43.5" hidden="1" x14ac:dyDescent="0.35">
      <c r="A438" s="181" t="s">
        <v>611</v>
      </c>
      <c r="B438" s="183" t="s">
        <v>154</v>
      </c>
      <c r="C438" s="183" t="s">
        <v>115</v>
      </c>
      <c r="D438" s="184">
        <v>5</v>
      </c>
      <c r="E438" s="180">
        <v>25000</v>
      </c>
      <c r="F438" s="180">
        <v>125000</v>
      </c>
      <c r="G438" s="180"/>
      <c r="H438" s="43" t="s">
        <v>837</v>
      </c>
    </row>
    <row r="439" spans="1:8" ht="29" hidden="1" x14ac:dyDescent="0.35">
      <c r="A439" s="181" t="s">
        <v>612</v>
      </c>
      <c r="B439" s="183" t="s">
        <v>268</v>
      </c>
      <c r="C439" s="183" t="s">
        <v>115</v>
      </c>
      <c r="D439" s="184">
        <v>5</v>
      </c>
      <c r="E439" s="180">
        <v>80000</v>
      </c>
      <c r="F439" s="180">
        <v>400000</v>
      </c>
      <c r="G439" s="180"/>
      <c r="H439" s="43" t="s">
        <v>837</v>
      </c>
    </row>
    <row r="440" spans="1:8" ht="29" hidden="1" x14ac:dyDescent="0.35">
      <c r="A440" s="181" t="s">
        <v>613</v>
      </c>
      <c r="B440" s="183" t="s">
        <v>158</v>
      </c>
      <c r="C440" s="183" t="s">
        <v>91</v>
      </c>
      <c r="D440" s="184">
        <v>22</v>
      </c>
      <c r="E440" s="180">
        <v>9200</v>
      </c>
      <c r="F440" s="180">
        <v>202400</v>
      </c>
      <c r="G440" s="180"/>
      <c r="H440" s="43" t="s">
        <v>837</v>
      </c>
    </row>
    <row r="441" spans="1:8" ht="72.5" hidden="1" x14ac:dyDescent="0.35">
      <c r="A441" s="181" t="s">
        <v>614</v>
      </c>
      <c r="B441" s="183" t="s">
        <v>160</v>
      </c>
      <c r="C441" s="183" t="s">
        <v>115</v>
      </c>
      <c r="D441" s="184">
        <v>4</v>
      </c>
      <c r="E441" s="180">
        <v>35000</v>
      </c>
      <c r="F441" s="180">
        <v>140000</v>
      </c>
      <c r="G441" s="180"/>
      <c r="H441" s="43" t="s">
        <v>837</v>
      </c>
    </row>
    <row r="442" spans="1:8" ht="29" hidden="1" x14ac:dyDescent="0.35">
      <c r="A442" s="181" t="s">
        <v>615</v>
      </c>
      <c r="B442" s="183" t="s">
        <v>162</v>
      </c>
      <c r="C442" s="183" t="s">
        <v>115</v>
      </c>
      <c r="D442" s="184">
        <v>2</v>
      </c>
      <c r="E442" s="180">
        <v>12000</v>
      </c>
      <c r="F442" s="180">
        <v>24000</v>
      </c>
      <c r="G442" s="180"/>
      <c r="H442" s="43" t="s">
        <v>837</v>
      </c>
    </row>
    <row r="443" spans="1:8" hidden="1" x14ac:dyDescent="0.35">
      <c r="A443" s="181" t="s">
        <v>616</v>
      </c>
      <c r="B443" s="182" t="s">
        <v>89</v>
      </c>
      <c r="C443" s="183"/>
      <c r="D443" s="184"/>
      <c r="E443" s="180"/>
      <c r="F443" s="180"/>
      <c r="G443" s="180"/>
      <c r="H443" s="43" t="s">
        <v>89</v>
      </c>
    </row>
    <row r="444" spans="1:8" ht="29" hidden="1" x14ac:dyDescent="0.35">
      <c r="A444" s="181" t="s">
        <v>617</v>
      </c>
      <c r="B444" s="183" t="s">
        <v>15</v>
      </c>
      <c r="C444" s="183" t="s">
        <v>91</v>
      </c>
      <c r="D444" s="184">
        <v>8</v>
      </c>
      <c r="E444" s="180">
        <v>14000</v>
      </c>
      <c r="F444" s="180">
        <v>112000</v>
      </c>
      <c r="G444" s="180"/>
      <c r="H444" s="43" t="s">
        <v>89</v>
      </c>
    </row>
    <row r="445" spans="1:8" ht="29" hidden="1" x14ac:dyDescent="0.35">
      <c r="A445" s="181" t="s">
        <v>618</v>
      </c>
      <c r="B445" s="183" t="s">
        <v>166</v>
      </c>
      <c r="C445" s="183" t="s">
        <v>91</v>
      </c>
      <c r="D445" s="184">
        <v>16</v>
      </c>
      <c r="E445" s="180">
        <v>1750</v>
      </c>
      <c r="F445" s="180">
        <v>28000</v>
      </c>
      <c r="G445" s="180"/>
      <c r="H445" s="43" t="s">
        <v>89</v>
      </c>
    </row>
    <row r="446" spans="1:8" hidden="1" x14ac:dyDescent="0.35">
      <c r="A446" s="181" t="s">
        <v>619</v>
      </c>
      <c r="B446" s="183" t="s">
        <v>168</v>
      </c>
      <c r="C446" s="183" t="s">
        <v>91</v>
      </c>
      <c r="D446" s="184">
        <v>88</v>
      </c>
      <c r="E446" s="180">
        <v>900</v>
      </c>
      <c r="F446" s="180">
        <v>79200</v>
      </c>
      <c r="G446" s="180"/>
      <c r="H446" s="43" t="s">
        <v>89</v>
      </c>
    </row>
    <row r="447" spans="1:8" ht="29" hidden="1" x14ac:dyDescent="0.35">
      <c r="A447" s="181" t="s">
        <v>620</v>
      </c>
      <c r="B447" s="183" t="s">
        <v>24</v>
      </c>
      <c r="C447" s="183" t="s">
        <v>91</v>
      </c>
      <c r="D447" s="184">
        <v>170</v>
      </c>
      <c r="E447" s="180">
        <v>7500</v>
      </c>
      <c r="F447" s="180">
        <v>1275000</v>
      </c>
      <c r="G447" s="180"/>
      <c r="H447" s="43" t="s">
        <v>89</v>
      </c>
    </row>
    <row r="448" spans="1:8" hidden="1" x14ac:dyDescent="0.35">
      <c r="A448" s="181" t="s">
        <v>621</v>
      </c>
      <c r="B448" s="183" t="s">
        <v>19</v>
      </c>
      <c r="C448" s="183" t="s">
        <v>91</v>
      </c>
      <c r="D448" s="184">
        <v>170</v>
      </c>
      <c r="E448" s="180">
        <v>400</v>
      </c>
      <c r="F448" s="180">
        <v>68000</v>
      </c>
      <c r="G448" s="180"/>
      <c r="H448" s="43" t="s">
        <v>89</v>
      </c>
    </row>
    <row r="449" spans="1:8" hidden="1" x14ac:dyDescent="0.35">
      <c r="A449" s="181" t="s">
        <v>622</v>
      </c>
      <c r="B449" s="183" t="s">
        <v>623</v>
      </c>
      <c r="C449" s="183" t="s">
        <v>115</v>
      </c>
      <c r="D449" s="184">
        <v>1</v>
      </c>
      <c r="E449" s="180">
        <v>109354</v>
      </c>
      <c r="F449" s="180">
        <v>109354</v>
      </c>
      <c r="G449" s="180"/>
      <c r="H449" s="43" t="s">
        <v>89</v>
      </c>
    </row>
    <row r="450" spans="1:8" hidden="1" x14ac:dyDescent="0.35">
      <c r="A450" s="181" t="s">
        <v>624</v>
      </c>
      <c r="B450" s="182" t="s">
        <v>174</v>
      </c>
      <c r="C450" s="183"/>
      <c r="D450" s="184"/>
      <c r="E450" s="180"/>
      <c r="F450" s="180"/>
      <c r="G450" s="180"/>
      <c r="H450" s="43" t="s">
        <v>174</v>
      </c>
    </row>
    <row r="451" spans="1:8" hidden="1" x14ac:dyDescent="0.35">
      <c r="A451" s="181" t="s">
        <v>625</v>
      </c>
      <c r="B451" s="183" t="s">
        <v>177</v>
      </c>
      <c r="C451" s="183" t="s">
        <v>140</v>
      </c>
      <c r="D451" s="184">
        <v>850</v>
      </c>
      <c r="E451" s="180">
        <v>37</v>
      </c>
      <c r="F451" s="180">
        <v>31450</v>
      </c>
      <c r="G451" s="180"/>
      <c r="H451" s="43" t="s">
        <v>174</v>
      </c>
    </row>
    <row r="452" spans="1:8" hidden="1" x14ac:dyDescent="0.35">
      <c r="A452" s="181" t="s">
        <v>626</v>
      </c>
      <c r="B452" s="183" t="s">
        <v>180</v>
      </c>
      <c r="C452" s="183" t="s">
        <v>140</v>
      </c>
      <c r="D452" s="184">
        <v>250</v>
      </c>
      <c r="E452" s="180">
        <v>56</v>
      </c>
      <c r="F452" s="180">
        <v>14000</v>
      </c>
      <c r="G452" s="180"/>
      <c r="H452" s="43" t="s">
        <v>174</v>
      </c>
    </row>
    <row r="453" spans="1:8" ht="29" hidden="1" x14ac:dyDescent="0.35">
      <c r="A453" s="181" t="s">
        <v>627</v>
      </c>
      <c r="B453" s="183" t="s">
        <v>182</v>
      </c>
      <c r="C453" s="183" t="s">
        <v>140</v>
      </c>
      <c r="D453" s="184">
        <v>250</v>
      </c>
      <c r="E453" s="180">
        <v>12.5</v>
      </c>
      <c r="F453" s="180">
        <v>3125</v>
      </c>
      <c r="G453" s="180"/>
      <c r="H453" s="43" t="s">
        <v>174</v>
      </c>
    </row>
    <row r="454" spans="1:8" ht="43.5" hidden="1" x14ac:dyDescent="0.35">
      <c r="A454" s="181" t="s">
        <v>628</v>
      </c>
      <c r="B454" s="183" t="s">
        <v>184</v>
      </c>
      <c r="C454" s="183" t="s">
        <v>140</v>
      </c>
      <c r="D454" s="184">
        <v>250</v>
      </c>
      <c r="E454" s="180">
        <v>71</v>
      </c>
      <c r="F454" s="180">
        <v>17750</v>
      </c>
      <c r="G454" s="180"/>
      <c r="H454" s="43" t="s">
        <v>174</v>
      </c>
    </row>
    <row r="455" spans="1:8" ht="43.5" hidden="1" x14ac:dyDescent="0.35">
      <c r="A455" s="181" t="s">
        <v>629</v>
      </c>
      <c r="B455" s="183" t="s">
        <v>186</v>
      </c>
      <c r="C455" s="183" t="s">
        <v>140</v>
      </c>
      <c r="D455" s="184">
        <v>200</v>
      </c>
      <c r="E455" s="180">
        <v>140</v>
      </c>
      <c r="F455" s="180">
        <v>28000</v>
      </c>
      <c r="G455" s="180"/>
      <c r="H455" s="43" t="s">
        <v>174</v>
      </c>
    </row>
    <row r="456" spans="1:8" ht="72.5" hidden="1" x14ac:dyDescent="0.35">
      <c r="A456" s="181" t="s">
        <v>630</v>
      </c>
      <c r="B456" s="183" t="s">
        <v>188</v>
      </c>
      <c r="C456" s="183" t="s">
        <v>140</v>
      </c>
      <c r="D456" s="184">
        <v>500</v>
      </c>
      <c r="E456" s="180">
        <v>63</v>
      </c>
      <c r="F456" s="180">
        <v>31500</v>
      </c>
      <c r="G456" s="180"/>
      <c r="H456" s="43" t="s">
        <v>174</v>
      </c>
    </row>
    <row r="457" spans="1:8" ht="43.5" hidden="1" x14ac:dyDescent="0.35">
      <c r="A457" s="181" t="s">
        <v>631</v>
      </c>
      <c r="B457" s="183" t="s">
        <v>190</v>
      </c>
      <c r="C457" s="183" t="s">
        <v>115</v>
      </c>
      <c r="D457" s="184">
        <v>650</v>
      </c>
      <c r="E457" s="180">
        <v>325</v>
      </c>
      <c r="F457" s="180">
        <v>211250</v>
      </c>
      <c r="G457" s="180"/>
      <c r="H457" s="43" t="s">
        <v>174</v>
      </c>
    </row>
    <row r="458" spans="1:8" ht="43.5" hidden="1" x14ac:dyDescent="0.35">
      <c r="A458" s="181" t="s">
        <v>632</v>
      </c>
      <c r="B458" s="183" t="s">
        <v>192</v>
      </c>
      <c r="C458" s="183" t="s">
        <v>115</v>
      </c>
      <c r="D458" s="184">
        <v>25</v>
      </c>
      <c r="E458" s="180">
        <v>460</v>
      </c>
      <c r="F458" s="180">
        <v>11500</v>
      </c>
      <c r="G458" s="180"/>
      <c r="H458" s="43" t="s">
        <v>174</v>
      </c>
    </row>
    <row r="459" spans="1:8" hidden="1" x14ac:dyDescent="0.35">
      <c r="A459" s="181" t="s">
        <v>633</v>
      </c>
      <c r="B459" s="183" t="s">
        <v>194</v>
      </c>
      <c r="C459" s="183" t="s">
        <v>91</v>
      </c>
      <c r="D459" s="184">
        <v>25</v>
      </c>
      <c r="E459" s="180">
        <v>2030</v>
      </c>
      <c r="F459" s="180">
        <v>50750</v>
      </c>
      <c r="G459" s="180"/>
      <c r="H459" s="43" t="s">
        <v>174</v>
      </c>
    </row>
    <row r="460" spans="1:8" hidden="1" x14ac:dyDescent="0.35">
      <c r="A460" s="181" t="s">
        <v>634</v>
      </c>
      <c r="B460" s="183" t="s">
        <v>196</v>
      </c>
      <c r="C460" s="183" t="s">
        <v>91</v>
      </c>
      <c r="D460" s="184">
        <v>12</v>
      </c>
      <c r="E460" s="180">
        <v>2660</v>
      </c>
      <c r="F460" s="180">
        <v>31920</v>
      </c>
      <c r="G460" s="180"/>
      <c r="H460" s="43" t="s">
        <v>174</v>
      </c>
    </row>
    <row r="461" spans="1:8" ht="29" hidden="1" x14ac:dyDescent="0.35">
      <c r="A461" s="181" t="s">
        <v>635</v>
      </c>
      <c r="B461" s="183" t="s">
        <v>198</v>
      </c>
      <c r="C461" s="183" t="s">
        <v>91</v>
      </c>
      <c r="D461" s="184">
        <v>6</v>
      </c>
      <c r="E461" s="180">
        <v>7500</v>
      </c>
      <c r="F461" s="180">
        <v>45000</v>
      </c>
      <c r="G461" s="180"/>
      <c r="H461" s="43" t="s">
        <v>174</v>
      </c>
    </row>
    <row r="462" spans="1:8" ht="29" hidden="1" x14ac:dyDescent="0.35">
      <c r="A462" s="181" t="s">
        <v>636</v>
      </c>
      <c r="B462" s="183" t="s">
        <v>200</v>
      </c>
      <c r="C462" s="183" t="s">
        <v>91</v>
      </c>
      <c r="D462" s="184">
        <v>10</v>
      </c>
      <c r="E462" s="180">
        <v>300</v>
      </c>
      <c r="F462" s="180">
        <v>3000</v>
      </c>
      <c r="G462" s="180"/>
      <c r="H462" s="43" t="s">
        <v>174</v>
      </c>
    </row>
    <row r="463" spans="1:8" ht="29" hidden="1" x14ac:dyDescent="0.35">
      <c r="A463" s="181" t="s">
        <v>637</v>
      </c>
      <c r="B463" s="183" t="s">
        <v>202</v>
      </c>
      <c r="C463" s="183" t="s">
        <v>91</v>
      </c>
      <c r="D463" s="184">
        <v>10</v>
      </c>
      <c r="E463" s="180">
        <v>410</v>
      </c>
      <c r="F463" s="180">
        <v>4100</v>
      </c>
      <c r="G463" s="180"/>
      <c r="H463" s="43" t="s">
        <v>174</v>
      </c>
    </row>
    <row r="464" spans="1:8" ht="43.5" hidden="1" x14ac:dyDescent="0.35">
      <c r="A464" s="181" t="s">
        <v>638</v>
      </c>
      <c r="B464" s="183" t="s">
        <v>204</v>
      </c>
      <c r="C464" s="183" t="s">
        <v>115</v>
      </c>
      <c r="D464" s="184">
        <v>12</v>
      </c>
      <c r="E464" s="180">
        <v>60420</v>
      </c>
      <c r="F464" s="180">
        <v>725040</v>
      </c>
      <c r="G464" s="180"/>
      <c r="H464" s="43" t="s">
        <v>174</v>
      </c>
    </row>
    <row r="465" spans="1:8" ht="29" hidden="1" x14ac:dyDescent="0.35">
      <c r="A465" s="181" t="s">
        <v>639</v>
      </c>
      <c r="B465" s="183" t="s">
        <v>206</v>
      </c>
      <c r="C465" s="183" t="s">
        <v>140</v>
      </c>
      <c r="D465" s="184">
        <v>5</v>
      </c>
      <c r="E465" s="180">
        <v>2450</v>
      </c>
      <c r="F465" s="180">
        <v>12250</v>
      </c>
      <c r="G465" s="180"/>
      <c r="H465" s="43" t="s">
        <v>174</v>
      </c>
    </row>
    <row r="466" spans="1:8" hidden="1" x14ac:dyDescent="0.35">
      <c r="A466" s="181" t="s">
        <v>640</v>
      </c>
      <c r="B466" s="183" t="s">
        <v>208</v>
      </c>
      <c r="C466" s="183" t="s">
        <v>140</v>
      </c>
      <c r="D466" s="184">
        <v>2800</v>
      </c>
      <c r="E466" s="180">
        <v>9.6</v>
      </c>
      <c r="F466" s="180">
        <v>26880</v>
      </c>
      <c r="G466" s="180"/>
      <c r="H466" s="43" t="s">
        <v>174</v>
      </c>
    </row>
    <row r="467" spans="1:8" ht="29" hidden="1" x14ac:dyDescent="0.35">
      <c r="A467" s="181" t="s">
        <v>641</v>
      </c>
      <c r="B467" s="183" t="s">
        <v>210</v>
      </c>
      <c r="C467" s="183" t="s">
        <v>140</v>
      </c>
      <c r="D467" s="184">
        <v>2400</v>
      </c>
      <c r="E467" s="180">
        <v>16</v>
      </c>
      <c r="F467" s="180">
        <v>38400</v>
      </c>
      <c r="G467" s="180"/>
      <c r="H467" s="43" t="s">
        <v>174</v>
      </c>
    </row>
    <row r="468" spans="1:8" hidden="1" x14ac:dyDescent="0.35">
      <c r="A468" s="181" t="s">
        <v>642</v>
      </c>
      <c r="B468" s="183" t="s">
        <v>212</v>
      </c>
      <c r="C468" s="183" t="s">
        <v>140</v>
      </c>
      <c r="D468" s="184">
        <v>250</v>
      </c>
      <c r="E468" s="180">
        <v>64</v>
      </c>
      <c r="F468" s="180">
        <v>16000</v>
      </c>
      <c r="G468" s="180"/>
      <c r="H468" s="43" t="s">
        <v>174</v>
      </c>
    </row>
    <row r="469" spans="1:8" ht="29" hidden="1" x14ac:dyDescent="0.35">
      <c r="A469" s="181" t="s">
        <v>643</v>
      </c>
      <c r="B469" s="183" t="s">
        <v>214</v>
      </c>
      <c r="C469" s="183" t="s">
        <v>140</v>
      </c>
      <c r="D469" s="184">
        <v>2000</v>
      </c>
      <c r="E469" s="180">
        <v>43</v>
      </c>
      <c r="F469" s="180">
        <v>86000</v>
      </c>
      <c r="G469" s="180"/>
      <c r="H469" s="43" t="s">
        <v>174</v>
      </c>
    </row>
    <row r="470" spans="1:8" ht="29" x14ac:dyDescent="0.35">
      <c r="A470" s="181" t="s">
        <v>644</v>
      </c>
      <c r="B470" s="183" t="s">
        <v>216</v>
      </c>
      <c r="C470" s="183" t="s">
        <v>140</v>
      </c>
      <c r="D470" s="184">
        <v>1500</v>
      </c>
      <c r="E470" s="180">
        <v>47</v>
      </c>
      <c r="F470" s="180">
        <v>70500</v>
      </c>
      <c r="G470" s="180"/>
      <c r="H470" s="43" t="s">
        <v>174</v>
      </c>
    </row>
    <row r="471" spans="1:8" ht="29" hidden="1" x14ac:dyDescent="0.35">
      <c r="A471" s="181" t="s">
        <v>645</v>
      </c>
      <c r="B471" s="183" t="s">
        <v>301</v>
      </c>
      <c r="C471" s="183" t="s">
        <v>140</v>
      </c>
      <c r="D471" s="184">
        <v>2300</v>
      </c>
      <c r="E471" s="180">
        <v>72</v>
      </c>
      <c r="F471" s="180">
        <v>165600</v>
      </c>
      <c r="G471" s="180"/>
      <c r="H471" s="43" t="s">
        <v>174</v>
      </c>
    </row>
    <row r="472" spans="1:8" ht="29" hidden="1" x14ac:dyDescent="0.35">
      <c r="A472" s="181" t="s">
        <v>646</v>
      </c>
      <c r="B472" s="183" t="s">
        <v>219</v>
      </c>
      <c r="C472" s="183" t="s">
        <v>140</v>
      </c>
      <c r="D472" s="184">
        <v>450</v>
      </c>
      <c r="E472" s="180">
        <v>91</v>
      </c>
      <c r="F472" s="180">
        <v>40950</v>
      </c>
      <c r="G472" s="180"/>
      <c r="H472" s="43" t="s">
        <v>174</v>
      </c>
    </row>
    <row r="473" spans="1:8" ht="29" hidden="1" x14ac:dyDescent="0.35">
      <c r="A473" s="181" t="s">
        <v>647</v>
      </c>
      <c r="B473" s="183" t="s">
        <v>221</v>
      </c>
      <c r="C473" s="183" t="s">
        <v>140</v>
      </c>
      <c r="D473" s="184">
        <v>150</v>
      </c>
      <c r="E473" s="180">
        <v>123</v>
      </c>
      <c r="F473" s="180">
        <v>18450</v>
      </c>
      <c r="G473" s="180"/>
      <c r="H473" s="43" t="s">
        <v>174</v>
      </c>
    </row>
    <row r="474" spans="1:8" hidden="1" x14ac:dyDescent="0.35">
      <c r="A474" s="181" t="s">
        <v>648</v>
      </c>
      <c r="B474" s="183" t="s">
        <v>223</v>
      </c>
      <c r="C474" s="183" t="s">
        <v>140</v>
      </c>
      <c r="D474" s="184">
        <v>2000</v>
      </c>
      <c r="E474" s="180">
        <v>19</v>
      </c>
      <c r="F474" s="180">
        <v>38000</v>
      </c>
      <c r="G474" s="180"/>
      <c r="H474" s="43" t="s">
        <v>174</v>
      </c>
    </row>
    <row r="475" spans="1:8" ht="29" hidden="1" x14ac:dyDescent="0.35">
      <c r="A475" s="181" t="s">
        <v>649</v>
      </c>
      <c r="B475" s="183" t="s">
        <v>225</v>
      </c>
      <c r="C475" s="183" t="s">
        <v>91</v>
      </c>
      <c r="D475" s="184">
        <v>20</v>
      </c>
      <c r="E475" s="180">
        <v>48</v>
      </c>
      <c r="F475" s="180">
        <v>960</v>
      </c>
      <c r="G475" s="180"/>
      <c r="H475" s="43" t="s">
        <v>174</v>
      </c>
    </row>
    <row r="476" spans="1:8" hidden="1" x14ac:dyDescent="0.35">
      <c r="A476" s="181" t="s">
        <v>650</v>
      </c>
      <c r="B476" s="183" t="s">
        <v>227</v>
      </c>
      <c r="C476" s="183" t="s">
        <v>115</v>
      </c>
      <c r="D476" s="184">
        <v>5</v>
      </c>
      <c r="E476" s="180">
        <v>2340</v>
      </c>
      <c r="F476" s="180">
        <v>11700</v>
      </c>
      <c r="G476" s="180"/>
      <c r="H476" s="43" t="s">
        <v>174</v>
      </c>
    </row>
    <row r="477" spans="1:8" ht="43.5" hidden="1" x14ac:dyDescent="0.35">
      <c r="A477" s="181" t="s">
        <v>651</v>
      </c>
      <c r="B477" s="183" t="s">
        <v>229</v>
      </c>
      <c r="C477" s="183" t="s">
        <v>91</v>
      </c>
      <c r="D477" s="184">
        <v>12</v>
      </c>
      <c r="E477" s="180">
        <v>210</v>
      </c>
      <c r="F477" s="180">
        <v>2520</v>
      </c>
      <c r="G477" s="180"/>
      <c r="H477" s="43" t="s">
        <v>174</v>
      </c>
    </row>
    <row r="478" spans="1:8" ht="58" hidden="1" x14ac:dyDescent="0.35">
      <c r="A478" s="181" t="s">
        <v>652</v>
      </c>
      <c r="B478" s="183" t="s">
        <v>231</v>
      </c>
      <c r="C478" s="183" t="s">
        <v>91</v>
      </c>
      <c r="D478" s="184">
        <v>4</v>
      </c>
      <c r="E478" s="180">
        <v>55750</v>
      </c>
      <c r="F478" s="180">
        <v>223000</v>
      </c>
      <c r="G478" s="180"/>
      <c r="H478" s="43" t="s">
        <v>174</v>
      </c>
    </row>
    <row r="479" spans="1:8" ht="43.5" hidden="1" x14ac:dyDescent="0.35">
      <c r="A479" s="181" t="s">
        <v>653</v>
      </c>
      <c r="B479" s="183" t="s">
        <v>233</v>
      </c>
      <c r="C479" s="183" t="s">
        <v>91</v>
      </c>
      <c r="D479" s="184">
        <v>4</v>
      </c>
      <c r="E479" s="180">
        <v>3430</v>
      </c>
      <c r="F479" s="180">
        <v>13720</v>
      </c>
      <c r="G479" s="180"/>
      <c r="H479" s="43" t="s">
        <v>174</v>
      </c>
    </row>
    <row r="480" spans="1:8" hidden="1" x14ac:dyDescent="0.35">
      <c r="A480" s="181" t="s">
        <v>654</v>
      </c>
      <c r="B480" s="183" t="s">
        <v>235</v>
      </c>
      <c r="C480" s="183" t="s">
        <v>91</v>
      </c>
      <c r="D480" s="184">
        <v>4</v>
      </c>
      <c r="E480" s="180">
        <v>300</v>
      </c>
      <c r="F480" s="180">
        <v>1200</v>
      </c>
      <c r="G480" s="180"/>
      <c r="H480" s="43" t="s">
        <v>174</v>
      </c>
    </row>
    <row r="481" spans="1:8" ht="43.5" hidden="1" x14ac:dyDescent="0.35">
      <c r="A481" s="181" t="s">
        <v>655</v>
      </c>
      <c r="B481" s="183" t="s">
        <v>237</v>
      </c>
      <c r="C481" s="183" t="s">
        <v>91</v>
      </c>
      <c r="D481" s="184">
        <v>4</v>
      </c>
      <c r="E481" s="180">
        <v>650</v>
      </c>
      <c r="F481" s="180">
        <v>2600</v>
      </c>
      <c r="G481" s="180"/>
      <c r="H481" s="43" t="s">
        <v>174</v>
      </c>
    </row>
    <row r="482" spans="1:8" ht="29" hidden="1" x14ac:dyDescent="0.35">
      <c r="A482" s="181" t="s">
        <v>656</v>
      </c>
      <c r="B482" s="183" t="s">
        <v>239</v>
      </c>
      <c r="C482" s="183" t="s">
        <v>140</v>
      </c>
      <c r="D482" s="184">
        <v>200</v>
      </c>
      <c r="E482" s="180">
        <v>22</v>
      </c>
      <c r="F482" s="180">
        <v>4400</v>
      </c>
      <c r="G482" s="180"/>
      <c r="H482" s="43" t="s">
        <v>174</v>
      </c>
    </row>
    <row r="483" spans="1:8" hidden="1" x14ac:dyDescent="0.35">
      <c r="A483" s="181" t="s">
        <v>657</v>
      </c>
      <c r="B483" s="182" t="s">
        <v>658</v>
      </c>
      <c r="C483" s="183"/>
      <c r="D483" s="184"/>
      <c r="E483" s="180"/>
      <c r="F483" s="180"/>
      <c r="G483" s="180"/>
      <c r="H483" s="43" t="s">
        <v>836</v>
      </c>
    </row>
    <row r="484" spans="1:8" hidden="1" x14ac:dyDescent="0.35">
      <c r="A484" s="181" t="s">
        <v>659</v>
      </c>
      <c r="B484" s="182" t="s">
        <v>119</v>
      </c>
      <c r="C484" s="183"/>
      <c r="D484" s="184"/>
      <c r="E484" s="180"/>
      <c r="F484" s="180"/>
      <c r="G484" s="180"/>
      <c r="H484" s="43" t="s">
        <v>837</v>
      </c>
    </row>
    <row r="485" spans="1:8" hidden="1" x14ac:dyDescent="0.35">
      <c r="A485" s="181" t="s">
        <v>660</v>
      </c>
      <c r="B485" s="183" t="s">
        <v>244</v>
      </c>
      <c r="C485" s="183" t="s">
        <v>91</v>
      </c>
      <c r="D485" s="184">
        <v>3</v>
      </c>
      <c r="E485" s="180">
        <v>575</v>
      </c>
      <c r="F485" s="180">
        <v>1725</v>
      </c>
      <c r="G485" s="180"/>
      <c r="H485" s="43" t="s">
        <v>837</v>
      </c>
    </row>
    <row r="486" spans="1:8" ht="58" hidden="1" x14ac:dyDescent="0.35">
      <c r="A486" s="181" t="s">
        <v>661</v>
      </c>
      <c r="B486" s="183" t="s">
        <v>247</v>
      </c>
      <c r="C486" s="183" t="s">
        <v>91</v>
      </c>
      <c r="D486" s="184">
        <v>27</v>
      </c>
      <c r="E486" s="180">
        <v>8200</v>
      </c>
      <c r="F486" s="180">
        <v>221400</v>
      </c>
      <c r="G486" s="180"/>
      <c r="H486" s="43" t="s">
        <v>837</v>
      </c>
    </row>
    <row r="487" spans="1:8" hidden="1" x14ac:dyDescent="0.35">
      <c r="A487" s="181" t="s">
        <v>662</v>
      </c>
      <c r="B487" s="183" t="s">
        <v>249</v>
      </c>
      <c r="C487" s="183" t="s">
        <v>91</v>
      </c>
      <c r="D487" s="184">
        <v>3</v>
      </c>
      <c r="E487" s="180">
        <v>205</v>
      </c>
      <c r="F487" s="180">
        <v>615</v>
      </c>
      <c r="G487" s="180"/>
      <c r="H487" s="43" t="s">
        <v>837</v>
      </c>
    </row>
    <row r="488" spans="1:8" ht="29" hidden="1" x14ac:dyDescent="0.35">
      <c r="A488" s="181" t="s">
        <v>663</v>
      </c>
      <c r="B488" s="183" t="s">
        <v>124</v>
      </c>
      <c r="C488" s="183" t="s">
        <v>91</v>
      </c>
      <c r="D488" s="184">
        <v>4</v>
      </c>
      <c r="E488" s="180">
        <v>1200</v>
      </c>
      <c r="F488" s="180">
        <v>4800</v>
      </c>
      <c r="G488" s="180"/>
      <c r="H488" s="43" t="s">
        <v>837</v>
      </c>
    </row>
    <row r="489" spans="1:8" hidden="1" x14ac:dyDescent="0.35">
      <c r="A489" s="181" t="s">
        <v>664</v>
      </c>
      <c r="B489" s="183" t="s">
        <v>126</v>
      </c>
      <c r="C489" s="183" t="s">
        <v>91</v>
      </c>
      <c r="D489" s="184">
        <v>50</v>
      </c>
      <c r="E489" s="180">
        <v>38</v>
      </c>
      <c r="F489" s="180">
        <v>1900</v>
      </c>
      <c r="G489" s="180"/>
      <c r="H489" s="43" t="s">
        <v>837</v>
      </c>
    </row>
    <row r="490" spans="1:8" hidden="1" x14ac:dyDescent="0.35">
      <c r="A490" s="181" t="s">
        <v>665</v>
      </c>
      <c r="B490" s="183" t="s">
        <v>128</v>
      </c>
      <c r="C490" s="183" t="s">
        <v>91</v>
      </c>
      <c r="D490" s="184">
        <v>32</v>
      </c>
      <c r="E490" s="180">
        <v>1200</v>
      </c>
      <c r="F490" s="180">
        <v>38400</v>
      </c>
      <c r="G490" s="180"/>
      <c r="H490" s="43" t="s">
        <v>837</v>
      </c>
    </row>
    <row r="491" spans="1:8" ht="29" hidden="1" x14ac:dyDescent="0.35">
      <c r="A491" s="181" t="s">
        <v>666</v>
      </c>
      <c r="B491" s="183" t="s">
        <v>130</v>
      </c>
      <c r="C491" s="183" t="s">
        <v>91</v>
      </c>
      <c r="D491" s="184">
        <v>32</v>
      </c>
      <c r="E491" s="180">
        <v>250</v>
      </c>
      <c r="F491" s="180">
        <v>8000</v>
      </c>
      <c r="G491" s="180"/>
      <c r="H491" s="43" t="s">
        <v>837</v>
      </c>
    </row>
    <row r="492" spans="1:8" ht="43.5" hidden="1" x14ac:dyDescent="0.35">
      <c r="A492" s="181" t="s">
        <v>667</v>
      </c>
      <c r="B492" s="183" t="s">
        <v>133</v>
      </c>
      <c r="C492" s="183" t="s">
        <v>115</v>
      </c>
      <c r="D492" s="184">
        <v>32</v>
      </c>
      <c r="E492" s="180">
        <v>15000</v>
      </c>
      <c r="F492" s="180">
        <v>480000</v>
      </c>
      <c r="G492" s="180"/>
      <c r="H492" s="43" t="s">
        <v>837</v>
      </c>
    </row>
    <row r="493" spans="1:8" hidden="1" x14ac:dyDescent="0.35">
      <c r="A493" s="181" t="s">
        <v>668</v>
      </c>
      <c r="B493" s="183" t="s">
        <v>135</v>
      </c>
      <c r="C493" s="183" t="s">
        <v>115</v>
      </c>
      <c r="D493" s="184">
        <v>32</v>
      </c>
      <c r="E493" s="180">
        <v>450</v>
      </c>
      <c r="F493" s="180">
        <v>14400</v>
      </c>
      <c r="G493" s="180"/>
      <c r="H493" s="43" t="s">
        <v>837</v>
      </c>
    </row>
    <row r="494" spans="1:8" ht="29" hidden="1" x14ac:dyDescent="0.35">
      <c r="A494" s="181" t="s">
        <v>669</v>
      </c>
      <c r="B494" s="183" t="s">
        <v>137</v>
      </c>
      <c r="C494" s="183" t="s">
        <v>91</v>
      </c>
      <c r="D494" s="184">
        <v>12800</v>
      </c>
      <c r="E494" s="180">
        <v>70</v>
      </c>
      <c r="F494" s="180">
        <v>896000</v>
      </c>
      <c r="G494" s="180"/>
      <c r="H494" s="43" t="s">
        <v>837</v>
      </c>
    </row>
    <row r="495" spans="1:8" ht="29" hidden="1" x14ac:dyDescent="0.35">
      <c r="A495" s="181" t="s">
        <v>670</v>
      </c>
      <c r="B495" s="183" t="s">
        <v>139</v>
      </c>
      <c r="C495" s="183" t="s">
        <v>140</v>
      </c>
      <c r="D495" s="184">
        <v>3890</v>
      </c>
      <c r="E495" s="180">
        <v>40</v>
      </c>
      <c r="F495" s="180">
        <v>155600</v>
      </c>
      <c r="G495" s="180"/>
      <c r="H495" s="43" t="s">
        <v>837</v>
      </c>
    </row>
    <row r="496" spans="1:8" ht="29" hidden="1" x14ac:dyDescent="0.35">
      <c r="A496" s="181" t="s">
        <v>671</v>
      </c>
      <c r="B496" s="183" t="s">
        <v>142</v>
      </c>
      <c r="C496" s="183" t="s">
        <v>115</v>
      </c>
      <c r="D496" s="184">
        <v>220</v>
      </c>
      <c r="E496" s="180">
        <v>28</v>
      </c>
      <c r="F496" s="180">
        <v>6160</v>
      </c>
      <c r="G496" s="180"/>
      <c r="H496" s="43" t="s">
        <v>837</v>
      </c>
    </row>
    <row r="497" spans="1:8" hidden="1" x14ac:dyDescent="0.35">
      <c r="A497" s="181" t="s">
        <v>672</v>
      </c>
      <c r="B497" s="183" t="s">
        <v>144</v>
      </c>
      <c r="C497" s="183" t="s">
        <v>115</v>
      </c>
      <c r="D497" s="184">
        <v>32</v>
      </c>
      <c r="E497" s="180">
        <v>5000</v>
      </c>
      <c r="F497" s="180">
        <v>160000</v>
      </c>
      <c r="G497" s="180"/>
      <c r="H497" s="43" t="s">
        <v>837</v>
      </c>
    </row>
    <row r="498" spans="1:8" hidden="1" x14ac:dyDescent="0.35">
      <c r="A498" s="181" t="s">
        <v>673</v>
      </c>
      <c r="B498" s="183" t="s">
        <v>146</v>
      </c>
      <c r="C498" s="183" t="s">
        <v>115</v>
      </c>
      <c r="D498" s="184">
        <v>3</v>
      </c>
      <c r="E498" s="180">
        <v>20</v>
      </c>
      <c r="F498" s="180">
        <v>60</v>
      </c>
      <c r="G498" s="180"/>
      <c r="H498" s="43" t="s">
        <v>837</v>
      </c>
    </row>
    <row r="499" spans="1:8" hidden="1" x14ac:dyDescent="0.35">
      <c r="A499" s="181" t="s">
        <v>674</v>
      </c>
      <c r="B499" s="183" t="s">
        <v>148</v>
      </c>
      <c r="C499" s="183" t="s">
        <v>115</v>
      </c>
      <c r="D499" s="184">
        <v>12</v>
      </c>
      <c r="E499" s="180">
        <v>22</v>
      </c>
      <c r="F499" s="180">
        <v>264</v>
      </c>
      <c r="G499" s="180"/>
      <c r="H499" s="43" t="s">
        <v>837</v>
      </c>
    </row>
    <row r="500" spans="1:8" hidden="1" x14ac:dyDescent="0.35">
      <c r="A500" s="181" t="s">
        <v>675</v>
      </c>
      <c r="B500" s="183" t="s">
        <v>150</v>
      </c>
      <c r="C500" s="183" t="s">
        <v>140</v>
      </c>
      <c r="D500" s="184">
        <v>32</v>
      </c>
      <c r="E500" s="180">
        <v>24</v>
      </c>
      <c r="F500" s="180">
        <v>768</v>
      </c>
      <c r="G500" s="180"/>
      <c r="H500" s="43" t="s">
        <v>837</v>
      </c>
    </row>
    <row r="501" spans="1:8" ht="29" hidden="1" x14ac:dyDescent="0.35">
      <c r="A501" s="181" t="s">
        <v>676</v>
      </c>
      <c r="B501" s="183" t="s">
        <v>152</v>
      </c>
      <c r="C501" s="183" t="s">
        <v>115</v>
      </c>
      <c r="D501" s="184">
        <v>3</v>
      </c>
      <c r="E501" s="180">
        <v>25000</v>
      </c>
      <c r="F501" s="180">
        <v>75000</v>
      </c>
      <c r="G501" s="180"/>
      <c r="H501" s="43" t="s">
        <v>837</v>
      </c>
    </row>
    <row r="502" spans="1:8" ht="43.5" hidden="1" x14ac:dyDescent="0.35">
      <c r="A502" s="181" t="s">
        <v>677</v>
      </c>
      <c r="B502" s="183" t="s">
        <v>154</v>
      </c>
      <c r="C502" s="183" t="s">
        <v>115</v>
      </c>
      <c r="D502" s="184">
        <v>5</v>
      </c>
      <c r="E502" s="180">
        <v>25000</v>
      </c>
      <c r="F502" s="180">
        <v>125000</v>
      </c>
      <c r="G502" s="180"/>
      <c r="H502" s="43" t="s">
        <v>837</v>
      </c>
    </row>
    <row r="503" spans="1:8" ht="29" hidden="1" x14ac:dyDescent="0.35">
      <c r="A503" s="181" t="s">
        <v>678</v>
      </c>
      <c r="B503" s="183" t="s">
        <v>268</v>
      </c>
      <c r="C503" s="183" t="s">
        <v>115</v>
      </c>
      <c r="D503" s="184">
        <v>5</v>
      </c>
      <c r="E503" s="180">
        <v>80000</v>
      </c>
      <c r="F503" s="180">
        <v>400000</v>
      </c>
      <c r="G503" s="180"/>
      <c r="H503" s="43" t="s">
        <v>837</v>
      </c>
    </row>
    <row r="504" spans="1:8" ht="29" hidden="1" x14ac:dyDescent="0.35">
      <c r="A504" s="181" t="s">
        <v>679</v>
      </c>
      <c r="B504" s="183" t="s">
        <v>158</v>
      </c>
      <c r="C504" s="183" t="s">
        <v>91</v>
      </c>
      <c r="D504" s="184">
        <v>22</v>
      </c>
      <c r="E504" s="180">
        <v>9200</v>
      </c>
      <c r="F504" s="180">
        <v>202400</v>
      </c>
      <c r="G504" s="180"/>
      <c r="H504" s="43" t="s">
        <v>837</v>
      </c>
    </row>
    <row r="505" spans="1:8" ht="72.5" hidden="1" x14ac:dyDescent="0.35">
      <c r="A505" s="181" t="s">
        <v>680</v>
      </c>
      <c r="B505" s="183" t="s">
        <v>160</v>
      </c>
      <c r="C505" s="183" t="s">
        <v>115</v>
      </c>
      <c r="D505" s="184">
        <v>4</v>
      </c>
      <c r="E505" s="180">
        <v>35000</v>
      </c>
      <c r="F505" s="180">
        <v>140000</v>
      </c>
      <c r="G505" s="180"/>
      <c r="H505" s="43" t="s">
        <v>837</v>
      </c>
    </row>
    <row r="506" spans="1:8" ht="29" hidden="1" x14ac:dyDescent="0.35">
      <c r="A506" s="181" t="s">
        <v>681</v>
      </c>
      <c r="B506" s="183" t="s">
        <v>162</v>
      </c>
      <c r="C506" s="183" t="s">
        <v>115</v>
      </c>
      <c r="D506" s="184">
        <v>2</v>
      </c>
      <c r="E506" s="180">
        <v>12000</v>
      </c>
      <c r="F506" s="180">
        <v>24000</v>
      </c>
      <c r="G506" s="180"/>
      <c r="H506" s="43" t="s">
        <v>837</v>
      </c>
    </row>
    <row r="507" spans="1:8" hidden="1" x14ac:dyDescent="0.35">
      <c r="A507" s="181" t="s">
        <v>682</v>
      </c>
      <c r="B507" s="182" t="s">
        <v>89</v>
      </c>
      <c r="C507" s="183"/>
      <c r="D507" s="184"/>
      <c r="E507" s="180"/>
      <c r="F507" s="180"/>
      <c r="G507" s="180"/>
      <c r="H507" s="43" t="s">
        <v>89</v>
      </c>
    </row>
    <row r="508" spans="1:8" ht="29" hidden="1" x14ac:dyDescent="0.35">
      <c r="A508" s="181" t="s">
        <v>683</v>
      </c>
      <c r="B508" s="183" t="s">
        <v>14</v>
      </c>
      <c r="C508" s="183" t="s">
        <v>91</v>
      </c>
      <c r="D508" s="184">
        <v>0</v>
      </c>
      <c r="E508" s="180">
        <v>82000</v>
      </c>
      <c r="F508" s="180">
        <v>0</v>
      </c>
      <c r="G508" s="180"/>
      <c r="H508" s="43" t="s">
        <v>89</v>
      </c>
    </row>
    <row r="509" spans="1:8" hidden="1" x14ac:dyDescent="0.35">
      <c r="A509" s="181" t="s">
        <v>684</v>
      </c>
      <c r="B509" s="183" t="s">
        <v>404</v>
      </c>
      <c r="C509" s="183" t="s">
        <v>91</v>
      </c>
      <c r="D509" s="184">
        <v>2</v>
      </c>
      <c r="E509" s="180">
        <v>26000</v>
      </c>
      <c r="F509" s="180">
        <v>52000</v>
      </c>
      <c r="G509" s="180"/>
      <c r="H509" s="43" t="s">
        <v>89</v>
      </c>
    </row>
    <row r="510" spans="1:8" ht="29" hidden="1" x14ac:dyDescent="0.35">
      <c r="A510" s="181" t="s">
        <v>685</v>
      </c>
      <c r="B510" s="183" t="s">
        <v>406</v>
      </c>
      <c r="C510" s="183" t="s">
        <v>91</v>
      </c>
      <c r="D510" s="184">
        <v>4</v>
      </c>
      <c r="E510" s="180">
        <v>1750</v>
      </c>
      <c r="F510" s="180">
        <v>7000</v>
      </c>
      <c r="G510" s="180"/>
      <c r="H510" s="43" t="s">
        <v>89</v>
      </c>
    </row>
    <row r="511" spans="1:8" ht="29" hidden="1" x14ac:dyDescent="0.35">
      <c r="A511" s="181" t="s">
        <v>686</v>
      </c>
      <c r="B511" s="183" t="s">
        <v>15</v>
      </c>
      <c r="C511" s="183" t="s">
        <v>91</v>
      </c>
      <c r="D511" s="184">
        <v>4</v>
      </c>
      <c r="E511" s="180">
        <v>14000</v>
      </c>
      <c r="F511" s="180">
        <v>56000</v>
      </c>
      <c r="G511" s="180"/>
      <c r="H511" s="43" t="s">
        <v>89</v>
      </c>
    </row>
    <row r="512" spans="1:8" ht="29" hidden="1" x14ac:dyDescent="0.35">
      <c r="A512" s="181" t="s">
        <v>687</v>
      </c>
      <c r="B512" s="183" t="s">
        <v>166</v>
      </c>
      <c r="C512" s="183" t="s">
        <v>91</v>
      </c>
      <c r="D512" s="184">
        <v>8</v>
      </c>
      <c r="E512" s="180">
        <v>1750</v>
      </c>
      <c r="F512" s="180">
        <v>14000</v>
      </c>
      <c r="G512" s="180"/>
      <c r="H512" s="43" t="s">
        <v>89</v>
      </c>
    </row>
    <row r="513" spans="1:8" hidden="1" x14ac:dyDescent="0.35">
      <c r="A513" s="181" t="s">
        <v>688</v>
      </c>
      <c r="B513" s="183" t="s">
        <v>168</v>
      </c>
      <c r="C513" s="183" t="s">
        <v>91</v>
      </c>
      <c r="D513" s="184">
        <v>44</v>
      </c>
      <c r="E513" s="180">
        <v>900</v>
      </c>
      <c r="F513" s="180">
        <v>39600</v>
      </c>
      <c r="G513" s="180"/>
      <c r="H513" s="43" t="s">
        <v>89</v>
      </c>
    </row>
    <row r="514" spans="1:8" ht="29" hidden="1" x14ac:dyDescent="0.35">
      <c r="A514" s="181" t="s">
        <v>689</v>
      </c>
      <c r="B514" s="183" t="s">
        <v>24</v>
      </c>
      <c r="C514" s="183" t="s">
        <v>91</v>
      </c>
      <c r="D514" s="184">
        <v>115</v>
      </c>
      <c r="E514" s="180">
        <v>7500</v>
      </c>
      <c r="F514" s="180">
        <v>862500</v>
      </c>
      <c r="G514" s="180"/>
      <c r="H514" s="43" t="s">
        <v>89</v>
      </c>
    </row>
    <row r="515" spans="1:8" hidden="1" x14ac:dyDescent="0.35">
      <c r="A515" s="181" t="s">
        <v>690</v>
      </c>
      <c r="B515" s="183" t="s">
        <v>19</v>
      </c>
      <c r="C515" s="183" t="s">
        <v>91</v>
      </c>
      <c r="D515" s="184">
        <v>115</v>
      </c>
      <c r="E515" s="180">
        <v>400</v>
      </c>
      <c r="F515" s="180">
        <v>46000</v>
      </c>
      <c r="G515" s="180"/>
      <c r="H515" s="43" t="s">
        <v>89</v>
      </c>
    </row>
    <row r="516" spans="1:8" hidden="1" x14ac:dyDescent="0.35">
      <c r="A516" s="181" t="s">
        <v>691</v>
      </c>
      <c r="B516" s="183" t="s">
        <v>692</v>
      </c>
      <c r="C516" s="183" t="s">
        <v>115</v>
      </c>
      <c r="D516" s="184">
        <v>1</v>
      </c>
      <c r="E516" s="180">
        <v>81172</v>
      </c>
      <c r="F516" s="180">
        <v>81172</v>
      </c>
      <c r="G516" s="180"/>
      <c r="H516" s="43" t="s">
        <v>89</v>
      </c>
    </row>
    <row r="517" spans="1:8" hidden="1" x14ac:dyDescent="0.35">
      <c r="A517" s="181" t="s">
        <v>693</v>
      </c>
      <c r="B517" s="182" t="s">
        <v>174</v>
      </c>
      <c r="C517" s="183"/>
      <c r="D517" s="184"/>
      <c r="E517" s="180"/>
      <c r="F517" s="180"/>
      <c r="G517" s="180"/>
      <c r="H517" s="43" t="s">
        <v>174</v>
      </c>
    </row>
    <row r="518" spans="1:8" hidden="1" x14ac:dyDescent="0.35">
      <c r="A518" s="181" t="s">
        <v>694</v>
      </c>
      <c r="B518" s="183" t="s">
        <v>177</v>
      </c>
      <c r="C518" s="183" t="s">
        <v>140</v>
      </c>
      <c r="D518" s="184">
        <v>850</v>
      </c>
      <c r="E518" s="180">
        <v>37</v>
      </c>
      <c r="F518" s="180">
        <v>31450</v>
      </c>
      <c r="G518" s="180"/>
      <c r="H518" s="43" t="s">
        <v>174</v>
      </c>
    </row>
    <row r="519" spans="1:8" hidden="1" x14ac:dyDescent="0.35">
      <c r="A519" s="181" t="s">
        <v>695</v>
      </c>
      <c r="B519" s="183" t="s">
        <v>180</v>
      </c>
      <c r="C519" s="183" t="s">
        <v>140</v>
      </c>
      <c r="D519" s="184">
        <v>250</v>
      </c>
      <c r="E519" s="180">
        <v>56</v>
      </c>
      <c r="F519" s="180">
        <v>14000</v>
      </c>
      <c r="G519" s="180"/>
      <c r="H519" s="43" t="s">
        <v>174</v>
      </c>
    </row>
    <row r="520" spans="1:8" ht="29" hidden="1" x14ac:dyDescent="0.35">
      <c r="A520" s="181" t="s">
        <v>696</v>
      </c>
      <c r="B520" s="183" t="s">
        <v>182</v>
      </c>
      <c r="C520" s="183" t="s">
        <v>140</v>
      </c>
      <c r="D520" s="184">
        <v>250</v>
      </c>
      <c r="E520" s="180">
        <v>12.5</v>
      </c>
      <c r="F520" s="180">
        <v>3125</v>
      </c>
      <c r="G520" s="180"/>
      <c r="H520" s="43" t="s">
        <v>174</v>
      </c>
    </row>
    <row r="521" spans="1:8" ht="43.5" hidden="1" x14ac:dyDescent="0.35">
      <c r="A521" s="181" t="s">
        <v>697</v>
      </c>
      <c r="B521" s="183" t="s">
        <v>184</v>
      </c>
      <c r="C521" s="183" t="s">
        <v>140</v>
      </c>
      <c r="D521" s="184">
        <v>250</v>
      </c>
      <c r="E521" s="180">
        <v>71</v>
      </c>
      <c r="F521" s="180">
        <v>17750</v>
      </c>
      <c r="G521" s="180"/>
      <c r="H521" s="43" t="s">
        <v>174</v>
      </c>
    </row>
    <row r="522" spans="1:8" ht="43.5" hidden="1" x14ac:dyDescent="0.35">
      <c r="A522" s="181" t="s">
        <v>698</v>
      </c>
      <c r="B522" s="183" t="s">
        <v>186</v>
      </c>
      <c r="C522" s="183" t="s">
        <v>140</v>
      </c>
      <c r="D522" s="184">
        <v>200</v>
      </c>
      <c r="E522" s="180">
        <v>140</v>
      </c>
      <c r="F522" s="180">
        <v>28000</v>
      </c>
      <c r="G522" s="180"/>
      <c r="H522" s="43" t="s">
        <v>174</v>
      </c>
    </row>
    <row r="523" spans="1:8" ht="72.5" hidden="1" x14ac:dyDescent="0.35">
      <c r="A523" s="181" t="s">
        <v>699</v>
      </c>
      <c r="B523" s="183" t="s">
        <v>188</v>
      </c>
      <c r="C523" s="183" t="s">
        <v>140</v>
      </c>
      <c r="D523" s="184">
        <v>500</v>
      </c>
      <c r="E523" s="180">
        <v>63</v>
      </c>
      <c r="F523" s="180">
        <v>31500</v>
      </c>
      <c r="G523" s="180"/>
      <c r="H523" s="43" t="s">
        <v>174</v>
      </c>
    </row>
    <row r="524" spans="1:8" ht="43.5" hidden="1" x14ac:dyDescent="0.35">
      <c r="A524" s="181" t="s">
        <v>700</v>
      </c>
      <c r="B524" s="183" t="s">
        <v>190</v>
      </c>
      <c r="C524" s="183" t="s">
        <v>115</v>
      </c>
      <c r="D524" s="184">
        <v>650</v>
      </c>
      <c r="E524" s="180">
        <v>325</v>
      </c>
      <c r="F524" s="180">
        <v>211250</v>
      </c>
      <c r="G524" s="180"/>
      <c r="H524" s="43" t="s">
        <v>174</v>
      </c>
    </row>
    <row r="525" spans="1:8" ht="43.5" hidden="1" x14ac:dyDescent="0.35">
      <c r="A525" s="181" t="s">
        <v>701</v>
      </c>
      <c r="B525" s="183" t="s">
        <v>192</v>
      </c>
      <c r="C525" s="183" t="s">
        <v>115</v>
      </c>
      <c r="D525" s="184">
        <v>25</v>
      </c>
      <c r="E525" s="180">
        <v>460</v>
      </c>
      <c r="F525" s="180">
        <v>11500</v>
      </c>
      <c r="G525" s="180"/>
      <c r="H525" s="43" t="s">
        <v>174</v>
      </c>
    </row>
    <row r="526" spans="1:8" hidden="1" x14ac:dyDescent="0.35">
      <c r="A526" s="181" t="s">
        <v>702</v>
      </c>
      <c r="B526" s="183" t="s">
        <v>194</v>
      </c>
      <c r="C526" s="183" t="s">
        <v>91</v>
      </c>
      <c r="D526" s="184">
        <v>25</v>
      </c>
      <c r="E526" s="180">
        <v>2030</v>
      </c>
      <c r="F526" s="180">
        <v>50750</v>
      </c>
      <c r="G526" s="180"/>
      <c r="H526" s="43" t="s">
        <v>174</v>
      </c>
    </row>
    <row r="527" spans="1:8" hidden="1" x14ac:dyDescent="0.35">
      <c r="A527" s="181" t="s">
        <v>703</v>
      </c>
      <c r="B527" s="183" t="s">
        <v>196</v>
      </c>
      <c r="C527" s="183" t="s">
        <v>91</v>
      </c>
      <c r="D527" s="184">
        <v>12</v>
      </c>
      <c r="E527" s="180">
        <v>2660</v>
      </c>
      <c r="F527" s="180">
        <v>31920</v>
      </c>
      <c r="G527" s="180"/>
      <c r="H527" s="43" t="s">
        <v>174</v>
      </c>
    </row>
    <row r="528" spans="1:8" ht="29" hidden="1" x14ac:dyDescent="0.35">
      <c r="A528" s="181" t="s">
        <v>704</v>
      </c>
      <c r="B528" s="183" t="s">
        <v>198</v>
      </c>
      <c r="C528" s="183" t="s">
        <v>91</v>
      </c>
      <c r="D528" s="184">
        <v>6</v>
      </c>
      <c r="E528" s="180">
        <v>7500</v>
      </c>
      <c r="F528" s="180">
        <v>45000</v>
      </c>
      <c r="G528" s="180"/>
      <c r="H528" s="43" t="s">
        <v>174</v>
      </c>
    </row>
    <row r="529" spans="1:8" ht="29" hidden="1" x14ac:dyDescent="0.35">
      <c r="A529" s="181" t="s">
        <v>705</v>
      </c>
      <c r="B529" s="183" t="s">
        <v>200</v>
      </c>
      <c r="C529" s="183" t="s">
        <v>91</v>
      </c>
      <c r="D529" s="184">
        <v>10</v>
      </c>
      <c r="E529" s="180">
        <v>300</v>
      </c>
      <c r="F529" s="180">
        <v>3000</v>
      </c>
      <c r="G529" s="180"/>
      <c r="H529" s="43" t="s">
        <v>174</v>
      </c>
    </row>
    <row r="530" spans="1:8" ht="29" hidden="1" x14ac:dyDescent="0.35">
      <c r="A530" s="181" t="s">
        <v>706</v>
      </c>
      <c r="B530" s="183" t="s">
        <v>202</v>
      </c>
      <c r="C530" s="183" t="s">
        <v>91</v>
      </c>
      <c r="D530" s="184">
        <v>10</v>
      </c>
      <c r="E530" s="180">
        <v>410</v>
      </c>
      <c r="F530" s="180">
        <v>4100</v>
      </c>
      <c r="G530" s="180"/>
      <c r="H530" s="43" t="s">
        <v>174</v>
      </c>
    </row>
    <row r="531" spans="1:8" ht="43.5" hidden="1" x14ac:dyDescent="0.35">
      <c r="A531" s="181" t="s">
        <v>707</v>
      </c>
      <c r="B531" s="183" t="s">
        <v>204</v>
      </c>
      <c r="C531" s="183" t="s">
        <v>115</v>
      </c>
      <c r="D531" s="184">
        <v>12</v>
      </c>
      <c r="E531" s="180">
        <v>60420</v>
      </c>
      <c r="F531" s="180">
        <v>725040</v>
      </c>
      <c r="G531" s="180"/>
      <c r="H531" s="43" t="s">
        <v>174</v>
      </c>
    </row>
    <row r="532" spans="1:8" ht="29" hidden="1" x14ac:dyDescent="0.35">
      <c r="A532" s="181" t="s">
        <v>708</v>
      </c>
      <c r="B532" s="183" t="s">
        <v>206</v>
      </c>
      <c r="C532" s="183" t="s">
        <v>140</v>
      </c>
      <c r="D532" s="184">
        <v>5</v>
      </c>
      <c r="E532" s="180">
        <v>2450</v>
      </c>
      <c r="F532" s="180">
        <v>12250</v>
      </c>
      <c r="G532" s="180"/>
      <c r="H532" s="43" t="s">
        <v>174</v>
      </c>
    </row>
    <row r="533" spans="1:8" hidden="1" x14ac:dyDescent="0.35">
      <c r="A533" s="181" t="s">
        <v>709</v>
      </c>
      <c r="B533" s="183" t="s">
        <v>208</v>
      </c>
      <c r="C533" s="183" t="s">
        <v>140</v>
      </c>
      <c r="D533" s="184">
        <v>2800</v>
      </c>
      <c r="E533" s="180">
        <v>9.6</v>
      </c>
      <c r="F533" s="180">
        <v>26880</v>
      </c>
      <c r="G533" s="180"/>
      <c r="H533" s="43" t="s">
        <v>174</v>
      </c>
    </row>
    <row r="534" spans="1:8" ht="29" hidden="1" x14ac:dyDescent="0.35">
      <c r="A534" s="181" t="s">
        <v>710</v>
      </c>
      <c r="B534" s="183" t="s">
        <v>210</v>
      </c>
      <c r="C534" s="183" t="s">
        <v>140</v>
      </c>
      <c r="D534" s="184">
        <v>2400</v>
      </c>
      <c r="E534" s="180">
        <v>16</v>
      </c>
      <c r="F534" s="180">
        <v>38400</v>
      </c>
      <c r="G534" s="180"/>
      <c r="H534" s="43" t="s">
        <v>174</v>
      </c>
    </row>
    <row r="535" spans="1:8" hidden="1" x14ac:dyDescent="0.35">
      <c r="A535" s="181" t="s">
        <v>711</v>
      </c>
      <c r="B535" s="183" t="s">
        <v>212</v>
      </c>
      <c r="C535" s="183" t="s">
        <v>140</v>
      </c>
      <c r="D535" s="184">
        <v>250</v>
      </c>
      <c r="E535" s="180">
        <v>64</v>
      </c>
      <c r="F535" s="180">
        <v>16000</v>
      </c>
      <c r="G535" s="180"/>
      <c r="H535" s="43" t="s">
        <v>174</v>
      </c>
    </row>
    <row r="536" spans="1:8" ht="29" hidden="1" x14ac:dyDescent="0.35">
      <c r="A536" s="181" t="s">
        <v>712</v>
      </c>
      <c r="B536" s="183" t="s">
        <v>214</v>
      </c>
      <c r="C536" s="183" t="s">
        <v>140</v>
      </c>
      <c r="D536" s="184">
        <v>2000</v>
      </c>
      <c r="E536" s="180">
        <v>43</v>
      </c>
      <c r="F536" s="180">
        <v>86000</v>
      </c>
      <c r="G536" s="180"/>
      <c r="H536" s="43" t="s">
        <v>174</v>
      </c>
    </row>
    <row r="537" spans="1:8" ht="29" x14ac:dyDescent="0.35">
      <c r="A537" s="181" t="s">
        <v>713</v>
      </c>
      <c r="B537" s="183" t="s">
        <v>216</v>
      </c>
      <c r="C537" s="183" t="s">
        <v>140</v>
      </c>
      <c r="D537" s="184">
        <v>1500</v>
      </c>
      <c r="E537" s="180">
        <v>47</v>
      </c>
      <c r="F537" s="180">
        <v>70500</v>
      </c>
      <c r="G537" s="180"/>
      <c r="H537" s="43" t="s">
        <v>174</v>
      </c>
    </row>
    <row r="538" spans="1:8" ht="29" hidden="1" x14ac:dyDescent="0.35">
      <c r="A538" s="181" t="s">
        <v>714</v>
      </c>
      <c r="B538" s="183" t="s">
        <v>301</v>
      </c>
      <c r="C538" s="183" t="s">
        <v>140</v>
      </c>
      <c r="D538" s="184">
        <v>2300</v>
      </c>
      <c r="E538" s="180">
        <v>72</v>
      </c>
      <c r="F538" s="180">
        <v>165600</v>
      </c>
      <c r="G538" s="180"/>
      <c r="H538" s="43" t="s">
        <v>174</v>
      </c>
    </row>
    <row r="539" spans="1:8" ht="29" hidden="1" x14ac:dyDescent="0.35">
      <c r="A539" s="181" t="s">
        <v>715</v>
      </c>
      <c r="B539" s="183" t="s">
        <v>219</v>
      </c>
      <c r="C539" s="183" t="s">
        <v>140</v>
      </c>
      <c r="D539" s="184">
        <v>450</v>
      </c>
      <c r="E539" s="180">
        <v>91</v>
      </c>
      <c r="F539" s="180">
        <v>40950</v>
      </c>
      <c r="G539" s="180"/>
      <c r="H539" s="43" t="s">
        <v>174</v>
      </c>
    </row>
    <row r="540" spans="1:8" ht="29" hidden="1" x14ac:dyDescent="0.35">
      <c r="A540" s="181" t="s">
        <v>716</v>
      </c>
      <c r="B540" s="183" t="s">
        <v>221</v>
      </c>
      <c r="C540" s="183" t="s">
        <v>140</v>
      </c>
      <c r="D540" s="184">
        <v>150</v>
      </c>
      <c r="E540" s="180">
        <v>123</v>
      </c>
      <c r="F540" s="180">
        <v>18450</v>
      </c>
      <c r="G540" s="180"/>
      <c r="H540" s="43" t="s">
        <v>174</v>
      </c>
    </row>
    <row r="541" spans="1:8" hidden="1" x14ac:dyDescent="0.35">
      <c r="A541" s="181" t="s">
        <v>717</v>
      </c>
      <c r="B541" s="183" t="s">
        <v>223</v>
      </c>
      <c r="C541" s="183" t="s">
        <v>140</v>
      </c>
      <c r="D541" s="184">
        <v>2000</v>
      </c>
      <c r="E541" s="180">
        <v>19</v>
      </c>
      <c r="F541" s="180">
        <v>38000</v>
      </c>
      <c r="G541" s="180"/>
      <c r="H541" s="43" t="s">
        <v>174</v>
      </c>
    </row>
    <row r="542" spans="1:8" ht="29" hidden="1" x14ac:dyDescent="0.35">
      <c r="A542" s="181" t="s">
        <v>718</v>
      </c>
      <c r="B542" s="183" t="s">
        <v>225</v>
      </c>
      <c r="C542" s="183" t="s">
        <v>91</v>
      </c>
      <c r="D542" s="184">
        <v>20</v>
      </c>
      <c r="E542" s="180">
        <v>48</v>
      </c>
      <c r="F542" s="180">
        <v>960</v>
      </c>
      <c r="G542" s="180"/>
      <c r="H542" s="43" t="s">
        <v>174</v>
      </c>
    </row>
    <row r="543" spans="1:8" hidden="1" x14ac:dyDescent="0.35">
      <c r="A543" s="181" t="s">
        <v>719</v>
      </c>
      <c r="B543" s="183" t="s">
        <v>227</v>
      </c>
      <c r="C543" s="183" t="s">
        <v>115</v>
      </c>
      <c r="D543" s="184">
        <v>5</v>
      </c>
      <c r="E543" s="180">
        <v>2340</v>
      </c>
      <c r="F543" s="180">
        <v>11700</v>
      </c>
      <c r="G543" s="180"/>
      <c r="H543" s="43" t="s">
        <v>174</v>
      </c>
    </row>
    <row r="544" spans="1:8" ht="43.5" hidden="1" x14ac:dyDescent="0.35">
      <c r="A544" s="181" t="s">
        <v>720</v>
      </c>
      <c r="B544" s="183" t="s">
        <v>229</v>
      </c>
      <c r="C544" s="183" t="s">
        <v>91</v>
      </c>
      <c r="D544" s="184">
        <v>12</v>
      </c>
      <c r="E544" s="180">
        <v>210</v>
      </c>
      <c r="F544" s="180">
        <v>2520</v>
      </c>
      <c r="G544" s="180"/>
      <c r="H544" s="43" t="s">
        <v>174</v>
      </c>
    </row>
    <row r="545" spans="1:8" ht="58" hidden="1" x14ac:dyDescent="0.35">
      <c r="A545" s="181" t="s">
        <v>721</v>
      </c>
      <c r="B545" s="183" t="s">
        <v>231</v>
      </c>
      <c r="C545" s="183" t="s">
        <v>91</v>
      </c>
      <c r="D545" s="184">
        <v>4</v>
      </c>
      <c r="E545" s="180">
        <v>55750</v>
      </c>
      <c r="F545" s="180">
        <v>223000</v>
      </c>
      <c r="G545" s="180"/>
      <c r="H545" s="43" t="s">
        <v>174</v>
      </c>
    </row>
    <row r="546" spans="1:8" ht="43.5" hidden="1" x14ac:dyDescent="0.35">
      <c r="A546" s="181" t="s">
        <v>722</v>
      </c>
      <c r="B546" s="183" t="s">
        <v>233</v>
      </c>
      <c r="C546" s="183" t="s">
        <v>91</v>
      </c>
      <c r="D546" s="184">
        <v>4</v>
      </c>
      <c r="E546" s="180">
        <v>3430</v>
      </c>
      <c r="F546" s="180">
        <v>13720</v>
      </c>
      <c r="G546" s="180"/>
      <c r="H546" s="43" t="s">
        <v>174</v>
      </c>
    </row>
    <row r="547" spans="1:8" hidden="1" x14ac:dyDescent="0.35">
      <c r="A547" s="181" t="s">
        <v>723</v>
      </c>
      <c r="B547" s="183" t="s">
        <v>235</v>
      </c>
      <c r="C547" s="183" t="s">
        <v>91</v>
      </c>
      <c r="D547" s="184">
        <v>4</v>
      </c>
      <c r="E547" s="180">
        <v>300</v>
      </c>
      <c r="F547" s="180">
        <v>1200</v>
      </c>
      <c r="G547" s="180"/>
      <c r="H547" s="43" t="s">
        <v>174</v>
      </c>
    </row>
    <row r="548" spans="1:8" ht="43.5" hidden="1" x14ac:dyDescent="0.35">
      <c r="A548" s="181" t="s">
        <v>724</v>
      </c>
      <c r="B548" s="183" t="s">
        <v>237</v>
      </c>
      <c r="C548" s="183" t="s">
        <v>91</v>
      </c>
      <c r="D548" s="184">
        <v>4</v>
      </c>
      <c r="E548" s="180">
        <v>650</v>
      </c>
      <c r="F548" s="180">
        <v>2600</v>
      </c>
      <c r="G548" s="180"/>
      <c r="H548" s="43" t="s">
        <v>174</v>
      </c>
    </row>
    <row r="549" spans="1:8" ht="29" hidden="1" x14ac:dyDescent="0.35">
      <c r="A549" s="181" t="s">
        <v>725</v>
      </c>
      <c r="B549" s="183" t="s">
        <v>239</v>
      </c>
      <c r="C549" s="183" t="s">
        <v>140</v>
      </c>
      <c r="D549" s="184">
        <v>200</v>
      </c>
      <c r="E549" s="180">
        <v>22</v>
      </c>
      <c r="F549" s="180">
        <v>4400</v>
      </c>
      <c r="G549" s="180"/>
      <c r="H549" s="43" t="s">
        <v>174</v>
      </c>
    </row>
    <row r="550" spans="1:8" hidden="1" x14ac:dyDescent="0.35">
      <c r="A550" s="181" t="s">
        <v>726</v>
      </c>
      <c r="B550" s="182" t="s">
        <v>727</v>
      </c>
      <c r="C550" s="183"/>
      <c r="D550" s="184"/>
      <c r="E550" s="180"/>
      <c r="F550" s="180"/>
      <c r="G550" s="180"/>
      <c r="H550" s="43" t="s">
        <v>836</v>
      </c>
    </row>
    <row r="551" spans="1:8" hidden="1" x14ac:dyDescent="0.35">
      <c r="A551" s="181" t="s">
        <v>728</v>
      </c>
      <c r="B551" s="182" t="s">
        <v>119</v>
      </c>
      <c r="C551" s="183"/>
      <c r="D551" s="184"/>
      <c r="E551" s="180"/>
      <c r="F551" s="180"/>
      <c r="G551" s="180"/>
      <c r="H551" s="43" t="s">
        <v>837</v>
      </c>
    </row>
    <row r="552" spans="1:8" ht="58" hidden="1" x14ac:dyDescent="0.35">
      <c r="A552" s="181" t="s">
        <v>729</v>
      </c>
      <c r="B552" s="183" t="s">
        <v>121</v>
      </c>
      <c r="C552" s="183" t="s">
        <v>91</v>
      </c>
      <c r="D552" s="184">
        <v>15</v>
      </c>
      <c r="E552" s="180">
        <v>8200</v>
      </c>
      <c r="F552" s="180">
        <v>123000</v>
      </c>
      <c r="G552" s="180"/>
      <c r="H552" s="43" t="s">
        <v>837</v>
      </c>
    </row>
    <row r="553" spans="1:8" ht="29" hidden="1" x14ac:dyDescent="0.35">
      <c r="A553" s="181" t="s">
        <v>730</v>
      </c>
      <c r="B553" s="183" t="s">
        <v>124</v>
      </c>
      <c r="C553" s="183" t="s">
        <v>91</v>
      </c>
      <c r="D553" s="184">
        <v>6</v>
      </c>
      <c r="E553" s="180">
        <v>1200</v>
      </c>
      <c r="F553" s="180">
        <v>7200</v>
      </c>
      <c r="G553" s="180"/>
      <c r="H553" s="43" t="s">
        <v>837</v>
      </c>
    </row>
    <row r="554" spans="1:8" hidden="1" x14ac:dyDescent="0.35">
      <c r="A554" s="181" t="s">
        <v>731</v>
      </c>
      <c r="B554" s="183" t="s">
        <v>126</v>
      </c>
      <c r="C554" s="183" t="s">
        <v>91</v>
      </c>
      <c r="D554" s="184">
        <v>50</v>
      </c>
      <c r="E554" s="180">
        <v>38</v>
      </c>
      <c r="F554" s="180">
        <v>1900</v>
      </c>
      <c r="G554" s="180"/>
      <c r="H554" s="43" t="s">
        <v>837</v>
      </c>
    </row>
    <row r="555" spans="1:8" hidden="1" x14ac:dyDescent="0.35">
      <c r="A555" s="181" t="s">
        <v>732</v>
      </c>
      <c r="B555" s="183" t="s">
        <v>128</v>
      </c>
      <c r="C555" s="183" t="s">
        <v>91</v>
      </c>
      <c r="D555" s="184">
        <v>18</v>
      </c>
      <c r="E555" s="180">
        <v>1200</v>
      </c>
      <c r="F555" s="180">
        <v>21600</v>
      </c>
      <c r="G555" s="180"/>
      <c r="H555" s="43" t="s">
        <v>837</v>
      </c>
    </row>
    <row r="556" spans="1:8" ht="29" hidden="1" x14ac:dyDescent="0.35">
      <c r="A556" s="181" t="s">
        <v>733</v>
      </c>
      <c r="B556" s="183" t="s">
        <v>130</v>
      </c>
      <c r="C556" s="183" t="s">
        <v>91</v>
      </c>
      <c r="D556" s="184">
        <v>18</v>
      </c>
      <c r="E556" s="180">
        <v>250</v>
      </c>
      <c r="F556" s="180">
        <v>4500</v>
      </c>
      <c r="G556" s="180"/>
      <c r="H556" s="43" t="s">
        <v>837</v>
      </c>
    </row>
    <row r="557" spans="1:8" ht="43.5" hidden="1" x14ac:dyDescent="0.35">
      <c r="A557" s="181" t="s">
        <v>734</v>
      </c>
      <c r="B557" s="183" t="s">
        <v>133</v>
      </c>
      <c r="C557" s="183" t="s">
        <v>115</v>
      </c>
      <c r="D557" s="184">
        <v>18</v>
      </c>
      <c r="E557" s="180">
        <v>15000</v>
      </c>
      <c r="F557" s="180">
        <v>270000</v>
      </c>
      <c r="G557" s="180"/>
      <c r="H557" s="43" t="s">
        <v>837</v>
      </c>
    </row>
    <row r="558" spans="1:8" hidden="1" x14ac:dyDescent="0.35">
      <c r="A558" s="181" t="s">
        <v>735</v>
      </c>
      <c r="B558" s="183" t="s">
        <v>135</v>
      </c>
      <c r="C558" s="183" t="s">
        <v>115</v>
      </c>
      <c r="D558" s="184">
        <v>18</v>
      </c>
      <c r="E558" s="180">
        <v>450</v>
      </c>
      <c r="F558" s="180">
        <v>8100</v>
      </c>
      <c r="G558" s="180"/>
      <c r="H558" s="43" t="s">
        <v>837</v>
      </c>
    </row>
    <row r="559" spans="1:8" ht="29" hidden="1" x14ac:dyDescent="0.35">
      <c r="A559" s="181" t="s">
        <v>736</v>
      </c>
      <c r="B559" s="183" t="s">
        <v>137</v>
      </c>
      <c r="C559" s="183" t="s">
        <v>91</v>
      </c>
      <c r="D559" s="184">
        <v>6800</v>
      </c>
      <c r="E559" s="180">
        <v>70</v>
      </c>
      <c r="F559" s="180">
        <v>476000</v>
      </c>
      <c r="G559" s="180"/>
      <c r="H559" s="43" t="s">
        <v>837</v>
      </c>
    </row>
    <row r="560" spans="1:8" ht="29" hidden="1" x14ac:dyDescent="0.35">
      <c r="A560" s="181" t="s">
        <v>737</v>
      </c>
      <c r="B560" s="183" t="s">
        <v>139</v>
      </c>
      <c r="C560" s="183" t="s">
        <v>140</v>
      </c>
      <c r="D560" s="184">
        <v>5100</v>
      </c>
      <c r="E560" s="180">
        <v>40</v>
      </c>
      <c r="F560" s="180">
        <v>204000</v>
      </c>
      <c r="G560" s="180"/>
      <c r="H560" s="43" t="s">
        <v>837</v>
      </c>
    </row>
    <row r="561" spans="1:8" ht="29" hidden="1" x14ac:dyDescent="0.35">
      <c r="A561" s="181" t="s">
        <v>738</v>
      </c>
      <c r="B561" s="183" t="s">
        <v>142</v>
      </c>
      <c r="C561" s="183" t="s">
        <v>115</v>
      </c>
      <c r="D561" s="184">
        <v>200</v>
      </c>
      <c r="E561" s="180">
        <v>28</v>
      </c>
      <c r="F561" s="180">
        <v>5600</v>
      </c>
      <c r="G561" s="180"/>
      <c r="H561" s="43" t="s">
        <v>837</v>
      </c>
    </row>
    <row r="562" spans="1:8" hidden="1" x14ac:dyDescent="0.35">
      <c r="A562" s="181" t="s">
        <v>739</v>
      </c>
      <c r="B562" s="183" t="s">
        <v>144</v>
      </c>
      <c r="C562" s="183" t="s">
        <v>115</v>
      </c>
      <c r="D562" s="184">
        <v>18</v>
      </c>
      <c r="E562" s="180">
        <v>5000</v>
      </c>
      <c r="F562" s="180">
        <v>90000</v>
      </c>
      <c r="G562" s="180"/>
      <c r="H562" s="43" t="s">
        <v>837</v>
      </c>
    </row>
    <row r="563" spans="1:8" hidden="1" x14ac:dyDescent="0.35">
      <c r="A563" s="181" t="s">
        <v>740</v>
      </c>
      <c r="B563" s="183" t="s">
        <v>146</v>
      </c>
      <c r="C563" s="183" t="s">
        <v>115</v>
      </c>
      <c r="D563" s="184">
        <v>3</v>
      </c>
      <c r="E563" s="180">
        <v>20</v>
      </c>
      <c r="F563" s="180">
        <v>60</v>
      </c>
      <c r="G563" s="180"/>
      <c r="H563" s="43" t="s">
        <v>837</v>
      </c>
    </row>
    <row r="564" spans="1:8" hidden="1" x14ac:dyDescent="0.35">
      <c r="A564" s="181" t="s">
        <v>741</v>
      </c>
      <c r="B564" s="183" t="s">
        <v>148</v>
      </c>
      <c r="C564" s="183" t="s">
        <v>115</v>
      </c>
      <c r="D564" s="184">
        <v>3</v>
      </c>
      <c r="E564" s="180">
        <v>22</v>
      </c>
      <c r="F564" s="180">
        <v>66</v>
      </c>
      <c r="G564" s="180"/>
      <c r="H564" s="43" t="s">
        <v>837</v>
      </c>
    </row>
    <row r="565" spans="1:8" hidden="1" x14ac:dyDescent="0.35">
      <c r="A565" s="181" t="s">
        <v>742</v>
      </c>
      <c r="B565" s="183" t="s">
        <v>150</v>
      </c>
      <c r="C565" s="183" t="s">
        <v>140</v>
      </c>
      <c r="D565" s="184">
        <v>18</v>
      </c>
      <c r="E565" s="180">
        <v>24</v>
      </c>
      <c r="F565" s="180">
        <v>432</v>
      </c>
      <c r="G565" s="180"/>
      <c r="H565" s="43" t="s">
        <v>837</v>
      </c>
    </row>
    <row r="566" spans="1:8" ht="29" hidden="1" x14ac:dyDescent="0.35">
      <c r="A566" s="181" t="s">
        <v>743</v>
      </c>
      <c r="B566" s="183" t="s">
        <v>152</v>
      </c>
      <c r="C566" s="183" t="s">
        <v>115</v>
      </c>
      <c r="D566" s="184">
        <v>2</v>
      </c>
      <c r="E566" s="180">
        <v>25000</v>
      </c>
      <c r="F566" s="180">
        <v>50000</v>
      </c>
      <c r="G566" s="180"/>
      <c r="H566" s="43" t="s">
        <v>837</v>
      </c>
    </row>
    <row r="567" spans="1:8" ht="43.5" hidden="1" x14ac:dyDescent="0.35">
      <c r="A567" s="181" t="s">
        <v>744</v>
      </c>
      <c r="B567" s="183" t="s">
        <v>154</v>
      </c>
      <c r="C567" s="183" t="s">
        <v>115</v>
      </c>
      <c r="D567" s="184">
        <v>3</v>
      </c>
      <c r="E567" s="180">
        <v>25000</v>
      </c>
      <c r="F567" s="180">
        <v>75000</v>
      </c>
      <c r="G567" s="180"/>
      <c r="H567" s="43" t="s">
        <v>837</v>
      </c>
    </row>
    <row r="568" spans="1:8" ht="29" hidden="1" x14ac:dyDescent="0.35">
      <c r="A568" s="181" t="s">
        <v>745</v>
      </c>
      <c r="B568" s="183" t="s">
        <v>156</v>
      </c>
      <c r="C568" s="183" t="s">
        <v>115</v>
      </c>
      <c r="D568" s="184">
        <v>3</v>
      </c>
      <c r="E568" s="180">
        <v>80000</v>
      </c>
      <c r="F568" s="180">
        <v>240000</v>
      </c>
      <c r="G568" s="180"/>
      <c r="H568" s="43" t="s">
        <v>837</v>
      </c>
    </row>
    <row r="569" spans="1:8" ht="29" hidden="1" x14ac:dyDescent="0.35">
      <c r="A569" s="181" t="s">
        <v>746</v>
      </c>
      <c r="B569" s="183" t="s">
        <v>158</v>
      </c>
      <c r="C569" s="183" t="s">
        <v>91</v>
      </c>
      <c r="D569" s="184">
        <v>4</v>
      </c>
      <c r="E569" s="180">
        <v>9200</v>
      </c>
      <c r="F569" s="180">
        <v>36800</v>
      </c>
      <c r="G569" s="180"/>
      <c r="H569" s="43" t="s">
        <v>837</v>
      </c>
    </row>
    <row r="570" spans="1:8" ht="72.5" hidden="1" x14ac:dyDescent="0.35">
      <c r="A570" s="181" t="s">
        <v>747</v>
      </c>
      <c r="B570" s="183" t="s">
        <v>160</v>
      </c>
      <c r="C570" s="183" t="s">
        <v>115</v>
      </c>
      <c r="D570" s="184">
        <v>15</v>
      </c>
      <c r="E570" s="180">
        <v>35000</v>
      </c>
      <c r="F570" s="180">
        <v>525000</v>
      </c>
      <c r="G570" s="180"/>
      <c r="H570" s="43" t="s">
        <v>837</v>
      </c>
    </row>
    <row r="571" spans="1:8" ht="29" hidden="1" x14ac:dyDescent="0.35">
      <c r="A571" s="181" t="s">
        <v>748</v>
      </c>
      <c r="B571" s="183" t="s">
        <v>162</v>
      </c>
      <c r="C571" s="183" t="s">
        <v>115</v>
      </c>
      <c r="D571" s="184">
        <v>1</v>
      </c>
      <c r="E571" s="180">
        <v>12000</v>
      </c>
      <c r="F571" s="180">
        <v>12000</v>
      </c>
      <c r="G571" s="180"/>
      <c r="H571" s="43" t="s">
        <v>837</v>
      </c>
    </row>
    <row r="572" spans="1:8" hidden="1" x14ac:dyDescent="0.35">
      <c r="A572" s="181" t="s">
        <v>749</v>
      </c>
      <c r="B572" s="182" t="s">
        <v>89</v>
      </c>
      <c r="C572" s="183"/>
      <c r="D572" s="184"/>
      <c r="E572" s="180"/>
      <c r="F572" s="180"/>
      <c r="G572" s="180"/>
      <c r="H572" s="43" t="s">
        <v>89</v>
      </c>
    </row>
    <row r="573" spans="1:8" ht="29" hidden="1" x14ac:dyDescent="0.35">
      <c r="A573" s="181" t="s">
        <v>750</v>
      </c>
      <c r="B573" s="183" t="s">
        <v>15</v>
      </c>
      <c r="C573" s="183" t="s">
        <v>91</v>
      </c>
      <c r="D573" s="184">
        <v>3</v>
      </c>
      <c r="E573" s="180">
        <v>14000</v>
      </c>
      <c r="F573" s="180">
        <v>42000</v>
      </c>
      <c r="G573" s="180"/>
      <c r="H573" s="43" t="s">
        <v>89</v>
      </c>
    </row>
    <row r="574" spans="1:8" ht="29" hidden="1" x14ac:dyDescent="0.35">
      <c r="A574" s="181" t="s">
        <v>751</v>
      </c>
      <c r="B574" s="183" t="s">
        <v>166</v>
      </c>
      <c r="C574" s="183" t="s">
        <v>91</v>
      </c>
      <c r="D574" s="184">
        <v>6</v>
      </c>
      <c r="E574" s="180">
        <v>1750</v>
      </c>
      <c r="F574" s="180">
        <v>10500</v>
      </c>
      <c r="G574" s="180"/>
      <c r="H574" s="43" t="s">
        <v>89</v>
      </c>
    </row>
    <row r="575" spans="1:8" hidden="1" x14ac:dyDescent="0.35">
      <c r="A575" s="181" t="s">
        <v>752</v>
      </c>
      <c r="B575" s="183" t="s">
        <v>168</v>
      </c>
      <c r="C575" s="183" t="s">
        <v>91</v>
      </c>
      <c r="D575" s="184">
        <v>33</v>
      </c>
      <c r="E575" s="180">
        <v>900</v>
      </c>
      <c r="F575" s="180">
        <v>29700</v>
      </c>
      <c r="G575" s="180"/>
      <c r="H575" s="43" t="s">
        <v>89</v>
      </c>
    </row>
    <row r="576" spans="1:8" ht="29" hidden="1" x14ac:dyDescent="0.35">
      <c r="A576" s="181" t="s">
        <v>753</v>
      </c>
      <c r="B576" s="183" t="s">
        <v>24</v>
      </c>
      <c r="C576" s="183" t="s">
        <v>91</v>
      </c>
      <c r="D576" s="184">
        <v>60</v>
      </c>
      <c r="E576" s="180">
        <v>7500</v>
      </c>
      <c r="F576" s="180">
        <v>450000</v>
      </c>
      <c r="G576" s="180"/>
      <c r="H576" s="43" t="s">
        <v>89</v>
      </c>
    </row>
    <row r="577" spans="1:8" hidden="1" x14ac:dyDescent="0.35">
      <c r="A577" s="181" t="s">
        <v>754</v>
      </c>
      <c r="B577" s="183" t="s">
        <v>19</v>
      </c>
      <c r="C577" s="183" t="s">
        <v>91</v>
      </c>
      <c r="D577" s="184">
        <v>60</v>
      </c>
      <c r="E577" s="180">
        <v>400</v>
      </c>
      <c r="F577" s="180">
        <v>24000</v>
      </c>
      <c r="G577" s="180"/>
      <c r="H577" s="43" t="s">
        <v>89</v>
      </c>
    </row>
    <row r="578" spans="1:8" hidden="1" x14ac:dyDescent="0.35">
      <c r="A578" s="181" t="s">
        <v>755</v>
      </c>
      <c r="B578" s="183" t="s">
        <v>756</v>
      </c>
      <c r="C578" s="183" t="s">
        <v>115</v>
      </c>
      <c r="D578" s="184">
        <v>1</v>
      </c>
      <c r="E578" s="180">
        <v>38934</v>
      </c>
      <c r="F578" s="180">
        <v>38934</v>
      </c>
      <c r="G578" s="180"/>
      <c r="H578" s="43" t="s">
        <v>89</v>
      </c>
    </row>
    <row r="579" spans="1:8" hidden="1" x14ac:dyDescent="0.35">
      <c r="A579" s="181" t="s">
        <v>757</v>
      </c>
      <c r="B579" s="182" t="s">
        <v>174</v>
      </c>
      <c r="C579" s="183"/>
      <c r="D579" s="184"/>
      <c r="E579" s="180"/>
      <c r="F579" s="180"/>
      <c r="G579" s="180"/>
      <c r="H579" s="43" t="s">
        <v>174</v>
      </c>
    </row>
    <row r="580" spans="1:8" hidden="1" x14ac:dyDescent="0.35">
      <c r="A580" s="181" t="s">
        <v>758</v>
      </c>
      <c r="B580" s="183" t="s">
        <v>177</v>
      </c>
      <c r="C580" s="183" t="s">
        <v>140</v>
      </c>
      <c r="D580" s="184">
        <v>850</v>
      </c>
      <c r="E580" s="180">
        <v>37</v>
      </c>
      <c r="F580" s="180">
        <v>31450</v>
      </c>
      <c r="G580" s="180"/>
      <c r="H580" s="43" t="s">
        <v>174</v>
      </c>
    </row>
    <row r="581" spans="1:8" hidden="1" x14ac:dyDescent="0.35">
      <c r="A581" s="181" t="s">
        <v>759</v>
      </c>
      <c r="B581" s="183" t="s">
        <v>180</v>
      </c>
      <c r="C581" s="183" t="s">
        <v>140</v>
      </c>
      <c r="D581" s="184">
        <v>250</v>
      </c>
      <c r="E581" s="180">
        <v>56</v>
      </c>
      <c r="F581" s="180">
        <v>14000</v>
      </c>
      <c r="G581" s="180"/>
      <c r="H581" s="43" t="s">
        <v>174</v>
      </c>
    </row>
    <row r="582" spans="1:8" ht="29" hidden="1" x14ac:dyDescent="0.35">
      <c r="A582" s="181" t="s">
        <v>760</v>
      </c>
      <c r="B582" s="183" t="s">
        <v>182</v>
      </c>
      <c r="C582" s="183" t="s">
        <v>140</v>
      </c>
      <c r="D582" s="184">
        <v>250</v>
      </c>
      <c r="E582" s="180">
        <v>12.5</v>
      </c>
      <c r="F582" s="180">
        <v>3125</v>
      </c>
      <c r="G582" s="180"/>
      <c r="H582" s="43" t="s">
        <v>174</v>
      </c>
    </row>
    <row r="583" spans="1:8" ht="43.5" hidden="1" x14ac:dyDescent="0.35">
      <c r="A583" s="181" t="s">
        <v>761</v>
      </c>
      <c r="B583" s="183" t="s">
        <v>184</v>
      </c>
      <c r="C583" s="183" t="s">
        <v>140</v>
      </c>
      <c r="D583" s="184">
        <v>250</v>
      </c>
      <c r="E583" s="180">
        <v>71</v>
      </c>
      <c r="F583" s="180">
        <v>17750</v>
      </c>
      <c r="G583" s="180"/>
      <c r="H583" s="43" t="s">
        <v>174</v>
      </c>
    </row>
    <row r="584" spans="1:8" ht="43.5" hidden="1" x14ac:dyDescent="0.35">
      <c r="A584" s="181" t="s">
        <v>762</v>
      </c>
      <c r="B584" s="183" t="s">
        <v>186</v>
      </c>
      <c r="C584" s="183" t="s">
        <v>140</v>
      </c>
      <c r="D584" s="184">
        <v>200</v>
      </c>
      <c r="E584" s="180">
        <v>140</v>
      </c>
      <c r="F584" s="180">
        <v>28000</v>
      </c>
      <c r="G584" s="180"/>
      <c r="H584" s="43" t="s">
        <v>174</v>
      </c>
    </row>
    <row r="585" spans="1:8" ht="72.5" hidden="1" x14ac:dyDescent="0.35">
      <c r="A585" s="181" t="s">
        <v>763</v>
      </c>
      <c r="B585" s="183" t="s">
        <v>188</v>
      </c>
      <c r="C585" s="183" t="s">
        <v>140</v>
      </c>
      <c r="D585" s="184">
        <v>500</v>
      </c>
      <c r="E585" s="180">
        <v>63</v>
      </c>
      <c r="F585" s="180">
        <v>31500</v>
      </c>
      <c r="G585" s="180"/>
      <c r="H585" s="43" t="s">
        <v>174</v>
      </c>
    </row>
    <row r="586" spans="1:8" ht="43.5" hidden="1" x14ac:dyDescent="0.35">
      <c r="A586" s="181" t="s">
        <v>764</v>
      </c>
      <c r="B586" s="183" t="s">
        <v>190</v>
      </c>
      <c r="C586" s="183" t="s">
        <v>115</v>
      </c>
      <c r="D586" s="184">
        <v>650</v>
      </c>
      <c r="E586" s="180">
        <v>325</v>
      </c>
      <c r="F586" s="180">
        <v>211250</v>
      </c>
      <c r="G586" s="180"/>
      <c r="H586" s="43" t="s">
        <v>174</v>
      </c>
    </row>
    <row r="587" spans="1:8" ht="43.5" hidden="1" x14ac:dyDescent="0.35">
      <c r="A587" s="181" t="s">
        <v>765</v>
      </c>
      <c r="B587" s="183" t="s">
        <v>192</v>
      </c>
      <c r="C587" s="183" t="s">
        <v>115</v>
      </c>
      <c r="D587" s="184">
        <v>25</v>
      </c>
      <c r="E587" s="180">
        <v>460</v>
      </c>
      <c r="F587" s="180">
        <v>11500</v>
      </c>
      <c r="G587" s="180"/>
      <c r="H587" s="43" t="s">
        <v>174</v>
      </c>
    </row>
    <row r="588" spans="1:8" hidden="1" x14ac:dyDescent="0.35">
      <c r="A588" s="181" t="s">
        <v>766</v>
      </c>
      <c r="B588" s="183" t="s">
        <v>194</v>
      </c>
      <c r="C588" s="183" t="s">
        <v>91</v>
      </c>
      <c r="D588" s="184">
        <v>25</v>
      </c>
      <c r="E588" s="180">
        <v>2030</v>
      </c>
      <c r="F588" s="180">
        <v>50750</v>
      </c>
      <c r="G588" s="180"/>
      <c r="H588" s="43" t="s">
        <v>174</v>
      </c>
    </row>
    <row r="589" spans="1:8" hidden="1" x14ac:dyDescent="0.35">
      <c r="A589" s="181" t="s">
        <v>767</v>
      </c>
      <c r="B589" s="183" t="s">
        <v>196</v>
      </c>
      <c r="C589" s="183" t="s">
        <v>91</v>
      </c>
      <c r="D589" s="184">
        <v>12</v>
      </c>
      <c r="E589" s="180">
        <v>2660</v>
      </c>
      <c r="F589" s="180">
        <v>31920</v>
      </c>
      <c r="G589" s="180"/>
      <c r="H589" s="43" t="s">
        <v>174</v>
      </c>
    </row>
    <row r="590" spans="1:8" ht="29" hidden="1" x14ac:dyDescent="0.35">
      <c r="A590" s="181" t="s">
        <v>768</v>
      </c>
      <c r="B590" s="183" t="s">
        <v>198</v>
      </c>
      <c r="C590" s="183" t="s">
        <v>91</v>
      </c>
      <c r="D590" s="184">
        <v>6</v>
      </c>
      <c r="E590" s="180">
        <v>7500</v>
      </c>
      <c r="F590" s="180">
        <v>45000</v>
      </c>
      <c r="G590" s="180"/>
      <c r="H590" s="43" t="s">
        <v>174</v>
      </c>
    </row>
    <row r="591" spans="1:8" ht="29" hidden="1" x14ac:dyDescent="0.35">
      <c r="A591" s="181" t="s">
        <v>769</v>
      </c>
      <c r="B591" s="183" t="s">
        <v>200</v>
      </c>
      <c r="C591" s="183" t="s">
        <v>91</v>
      </c>
      <c r="D591" s="184">
        <v>10</v>
      </c>
      <c r="E591" s="180">
        <v>300</v>
      </c>
      <c r="F591" s="180">
        <v>3000</v>
      </c>
      <c r="G591" s="180"/>
      <c r="H591" s="43" t="s">
        <v>174</v>
      </c>
    </row>
    <row r="592" spans="1:8" ht="29" hidden="1" x14ac:dyDescent="0.35">
      <c r="A592" s="181" t="s">
        <v>770</v>
      </c>
      <c r="B592" s="183" t="s">
        <v>202</v>
      </c>
      <c r="C592" s="183" t="s">
        <v>91</v>
      </c>
      <c r="D592" s="184">
        <v>10</v>
      </c>
      <c r="E592" s="180">
        <v>410</v>
      </c>
      <c r="F592" s="180">
        <v>4100</v>
      </c>
      <c r="G592" s="180"/>
      <c r="H592" s="43" t="s">
        <v>174</v>
      </c>
    </row>
    <row r="593" spans="1:8" ht="43.5" hidden="1" x14ac:dyDescent="0.35">
      <c r="A593" s="181" t="s">
        <v>771</v>
      </c>
      <c r="B593" s="183" t="s">
        <v>204</v>
      </c>
      <c r="C593" s="183" t="s">
        <v>115</v>
      </c>
      <c r="D593" s="184">
        <v>12</v>
      </c>
      <c r="E593" s="180">
        <v>60420</v>
      </c>
      <c r="F593" s="180">
        <v>725040</v>
      </c>
      <c r="G593" s="180"/>
      <c r="H593" s="43" t="s">
        <v>174</v>
      </c>
    </row>
    <row r="594" spans="1:8" ht="29" hidden="1" x14ac:dyDescent="0.35">
      <c r="A594" s="181" t="s">
        <v>772</v>
      </c>
      <c r="B594" s="183" t="s">
        <v>206</v>
      </c>
      <c r="C594" s="183" t="s">
        <v>140</v>
      </c>
      <c r="D594" s="184">
        <v>5</v>
      </c>
      <c r="E594" s="180">
        <v>2450</v>
      </c>
      <c r="F594" s="180">
        <v>12250</v>
      </c>
      <c r="G594" s="180"/>
      <c r="H594" s="43" t="s">
        <v>174</v>
      </c>
    </row>
    <row r="595" spans="1:8" hidden="1" x14ac:dyDescent="0.35">
      <c r="A595" s="181" t="s">
        <v>773</v>
      </c>
      <c r="B595" s="183" t="s">
        <v>208</v>
      </c>
      <c r="C595" s="183" t="s">
        <v>140</v>
      </c>
      <c r="D595" s="184">
        <v>2800</v>
      </c>
      <c r="E595" s="180">
        <v>9.6</v>
      </c>
      <c r="F595" s="180">
        <v>26880</v>
      </c>
      <c r="G595" s="180"/>
      <c r="H595" s="43" t="s">
        <v>174</v>
      </c>
    </row>
    <row r="596" spans="1:8" ht="29" hidden="1" x14ac:dyDescent="0.35">
      <c r="A596" s="181" t="s">
        <v>774</v>
      </c>
      <c r="B596" s="183" t="s">
        <v>210</v>
      </c>
      <c r="C596" s="183" t="s">
        <v>140</v>
      </c>
      <c r="D596" s="184">
        <v>2400</v>
      </c>
      <c r="E596" s="180">
        <v>16</v>
      </c>
      <c r="F596" s="180">
        <v>38400</v>
      </c>
      <c r="G596" s="180"/>
      <c r="H596" s="43" t="s">
        <v>174</v>
      </c>
    </row>
    <row r="597" spans="1:8" hidden="1" x14ac:dyDescent="0.35">
      <c r="A597" s="181" t="s">
        <v>775</v>
      </c>
      <c r="B597" s="183" t="s">
        <v>212</v>
      </c>
      <c r="C597" s="183" t="s">
        <v>140</v>
      </c>
      <c r="D597" s="184">
        <v>250</v>
      </c>
      <c r="E597" s="180">
        <v>64</v>
      </c>
      <c r="F597" s="180">
        <v>16000</v>
      </c>
      <c r="G597" s="180"/>
      <c r="H597" s="43" t="s">
        <v>174</v>
      </c>
    </row>
    <row r="598" spans="1:8" ht="29" hidden="1" x14ac:dyDescent="0.35">
      <c r="A598" s="181" t="s">
        <v>776</v>
      </c>
      <c r="B598" s="183" t="s">
        <v>214</v>
      </c>
      <c r="C598" s="183" t="s">
        <v>140</v>
      </c>
      <c r="D598" s="184">
        <v>380</v>
      </c>
      <c r="E598" s="180">
        <v>43</v>
      </c>
      <c r="F598" s="180">
        <v>16340</v>
      </c>
      <c r="G598" s="180"/>
      <c r="H598" s="43" t="s">
        <v>174</v>
      </c>
    </row>
    <row r="599" spans="1:8" ht="29" x14ac:dyDescent="0.35">
      <c r="A599" s="181" t="s">
        <v>777</v>
      </c>
      <c r="B599" s="183" t="s">
        <v>216</v>
      </c>
      <c r="C599" s="183" t="s">
        <v>140</v>
      </c>
      <c r="D599" s="184">
        <v>1200</v>
      </c>
      <c r="E599" s="180">
        <v>47</v>
      </c>
      <c r="F599" s="180">
        <v>56400</v>
      </c>
      <c r="G599" s="180"/>
      <c r="H599" s="43" t="s">
        <v>174</v>
      </c>
    </row>
    <row r="600" spans="1:8" ht="29" hidden="1" x14ac:dyDescent="0.35">
      <c r="A600" s="181" t="s">
        <v>778</v>
      </c>
      <c r="B600" s="183" t="s">
        <v>301</v>
      </c>
      <c r="C600" s="183" t="s">
        <v>140</v>
      </c>
      <c r="D600" s="184">
        <v>2450</v>
      </c>
      <c r="E600" s="180">
        <v>72</v>
      </c>
      <c r="F600" s="180">
        <v>176400</v>
      </c>
      <c r="G600" s="180"/>
      <c r="H600" s="43" t="s">
        <v>174</v>
      </c>
    </row>
    <row r="601" spans="1:8" ht="29" hidden="1" x14ac:dyDescent="0.35">
      <c r="A601" s="181" t="s">
        <v>779</v>
      </c>
      <c r="B601" s="183" t="s">
        <v>219</v>
      </c>
      <c r="C601" s="183" t="s">
        <v>140</v>
      </c>
      <c r="D601" s="184">
        <v>2550</v>
      </c>
      <c r="E601" s="180">
        <v>91</v>
      </c>
      <c r="F601" s="180">
        <v>232050</v>
      </c>
      <c r="G601" s="180"/>
      <c r="H601" s="43" t="s">
        <v>174</v>
      </c>
    </row>
    <row r="602" spans="1:8" ht="29" hidden="1" x14ac:dyDescent="0.35">
      <c r="A602" s="181" t="s">
        <v>780</v>
      </c>
      <c r="B602" s="183" t="s">
        <v>221</v>
      </c>
      <c r="C602" s="183" t="s">
        <v>140</v>
      </c>
      <c r="D602" s="184">
        <v>150</v>
      </c>
      <c r="E602" s="180">
        <v>123</v>
      </c>
      <c r="F602" s="180">
        <v>18450</v>
      </c>
      <c r="G602" s="180"/>
      <c r="H602" s="43" t="s">
        <v>174</v>
      </c>
    </row>
    <row r="603" spans="1:8" hidden="1" x14ac:dyDescent="0.35">
      <c r="A603" s="181" t="s">
        <v>781</v>
      </c>
      <c r="B603" s="183" t="s">
        <v>223</v>
      </c>
      <c r="C603" s="183" t="s">
        <v>140</v>
      </c>
      <c r="D603" s="184">
        <v>2000</v>
      </c>
      <c r="E603" s="180">
        <v>19</v>
      </c>
      <c r="F603" s="180">
        <v>38000</v>
      </c>
      <c r="G603" s="180"/>
      <c r="H603" s="43" t="s">
        <v>174</v>
      </c>
    </row>
    <row r="604" spans="1:8" ht="29" hidden="1" x14ac:dyDescent="0.35">
      <c r="A604" s="181" t="s">
        <v>782</v>
      </c>
      <c r="B604" s="183" t="s">
        <v>225</v>
      </c>
      <c r="C604" s="183" t="s">
        <v>91</v>
      </c>
      <c r="D604" s="184">
        <v>20</v>
      </c>
      <c r="E604" s="180">
        <v>48</v>
      </c>
      <c r="F604" s="180">
        <v>960</v>
      </c>
      <c r="G604" s="180"/>
      <c r="H604" s="43" t="s">
        <v>174</v>
      </c>
    </row>
    <row r="605" spans="1:8" hidden="1" x14ac:dyDescent="0.35">
      <c r="A605" s="181" t="s">
        <v>783</v>
      </c>
      <c r="B605" s="183" t="s">
        <v>227</v>
      </c>
      <c r="C605" s="183" t="s">
        <v>115</v>
      </c>
      <c r="D605" s="184">
        <v>5</v>
      </c>
      <c r="E605" s="180">
        <v>2340</v>
      </c>
      <c r="F605" s="180">
        <v>11700</v>
      </c>
      <c r="G605" s="180"/>
      <c r="H605" s="43" t="s">
        <v>174</v>
      </c>
    </row>
    <row r="606" spans="1:8" ht="43.5" hidden="1" x14ac:dyDescent="0.35">
      <c r="A606" s="181" t="s">
        <v>784</v>
      </c>
      <c r="B606" s="183" t="s">
        <v>229</v>
      </c>
      <c r="C606" s="183" t="s">
        <v>91</v>
      </c>
      <c r="D606" s="184">
        <v>12</v>
      </c>
      <c r="E606" s="180">
        <v>210</v>
      </c>
      <c r="F606" s="180">
        <v>2520</v>
      </c>
      <c r="G606" s="180"/>
      <c r="H606" s="43" t="s">
        <v>174</v>
      </c>
    </row>
    <row r="607" spans="1:8" ht="58" hidden="1" x14ac:dyDescent="0.35">
      <c r="A607" s="181" t="s">
        <v>785</v>
      </c>
      <c r="B607" s="183" t="s">
        <v>231</v>
      </c>
      <c r="C607" s="183" t="s">
        <v>91</v>
      </c>
      <c r="D607" s="184">
        <v>4</v>
      </c>
      <c r="E607" s="180">
        <v>55750</v>
      </c>
      <c r="F607" s="180">
        <v>223000</v>
      </c>
      <c r="G607" s="180"/>
      <c r="H607" s="43" t="s">
        <v>174</v>
      </c>
    </row>
    <row r="608" spans="1:8" ht="43.5" hidden="1" x14ac:dyDescent="0.35">
      <c r="A608" s="181" t="s">
        <v>786</v>
      </c>
      <c r="B608" s="183" t="s">
        <v>233</v>
      </c>
      <c r="C608" s="183" t="s">
        <v>91</v>
      </c>
      <c r="D608" s="184">
        <v>4</v>
      </c>
      <c r="E608" s="180">
        <v>3430</v>
      </c>
      <c r="F608" s="180">
        <v>13720</v>
      </c>
      <c r="G608" s="180"/>
      <c r="H608" s="43" t="s">
        <v>174</v>
      </c>
    </row>
    <row r="609" spans="1:8" hidden="1" x14ac:dyDescent="0.35">
      <c r="A609" s="181" t="s">
        <v>787</v>
      </c>
      <c r="B609" s="183" t="s">
        <v>235</v>
      </c>
      <c r="C609" s="183" t="s">
        <v>91</v>
      </c>
      <c r="D609" s="184">
        <v>4</v>
      </c>
      <c r="E609" s="180">
        <v>300</v>
      </c>
      <c r="F609" s="180">
        <v>1200</v>
      </c>
      <c r="G609" s="180"/>
      <c r="H609" s="43" t="s">
        <v>174</v>
      </c>
    </row>
    <row r="610" spans="1:8" ht="43.5" hidden="1" x14ac:dyDescent="0.35">
      <c r="A610" s="181" t="s">
        <v>788</v>
      </c>
      <c r="B610" s="183" t="s">
        <v>237</v>
      </c>
      <c r="C610" s="183" t="s">
        <v>91</v>
      </c>
      <c r="D610" s="184">
        <v>4</v>
      </c>
      <c r="E610" s="180">
        <v>650</v>
      </c>
      <c r="F610" s="180">
        <v>2600</v>
      </c>
      <c r="G610" s="180"/>
      <c r="H610" s="43" t="s">
        <v>174</v>
      </c>
    </row>
    <row r="611" spans="1:8" ht="29" hidden="1" x14ac:dyDescent="0.35">
      <c r="A611" s="181" t="s">
        <v>789</v>
      </c>
      <c r="B611" s="183" t="s">
        <v>239</v>
      </c>
      <c r="C611" s="183" t="s">
        <v>140</v>
      </c>
      <c r="D611" s="184">
        <v>200</v>
      </c>
      <c r="E611" s="180">
        <v>22</v>
      </c>
      <c r="F611" s="180">
        <v>4400</v>
      </c>
      <c r="G611" s="180"/>
      <c r="H611" s="43" t="s">
        <v>174</v>
      </c>
    </row>
    <row r="612" spans="1:8" hidden="1" x14ac:dyDescent="0.35">
      <c r="A612" s="181" t="s">
        <v>790</v>
      </c>
      <c r="B612" s="182" t="s">
        <v>791</v>
      </c>
      <c r="C612" s="183" t="s">
        <v>792</v>
      </c>
      <c r="D612" s="184"/>
      <c r="E612" s="180"/>
      <c r="F612" s="180"/>
      <c r="G612" s="180"/>
      <c r="H612" s="43" t="s">
        <v>836</v>
      </c>
    </row>
    <row r="613" spans="1:8" hidden="1" x14ac:dyDescent="0.35">
      <c r="A613" s="181" t="s">
        <v>793</v>
      </c>
      <c r="B613" s="182" t="s">
        <v>89</v>
      </c>
      <c r="C613" s="183" t="s">
        <v>792</v>
      </c>
      <c r="D613" s="184"/>
      <c r="E613" s="180"/>
      <c r="F613" s="180"/>
      <c r="G613" s="180"/>
      <c r="H613" s="43" t="s">
        <v>89</v>
      </c>
    </row>
    <row r="614" spans="1:8" hidden="1" x14ac:dyDescent="0.35">
      <c r="A614" s="181" t="s">
        <v>794</v>
      </c>
      <c r="B614" s="183" t="s">
        <v>73</v>
      </c>
      <c r="C614" s="183" t="s">
        <v>91</v>
      </c>
      <c r="D614" s="184">
        <v>2</v>
      </c>
      <c r="E614" s="180">
        <v>75000</v>
      </c>
      <c r="F614" s="180">
        <v>150000</v>
      </c>
      <c r="G614" s="180"/>
      <c r="H614" s="43" t="s">
        <v>89</v>
      </c>
    </row>
    <row r="615" spans="1:8" ht="29" hidden="1" x14ac:dyDescent="0.35">
      <c r="A615" s="181" t="s">
        <v>795</v>
      </c>
      <c r="B615" s="183" t="s">
        <v>17</v>
      </c>
      <c r="C615" s="183" t="s">
        <v>91</v>
      </c>
      <c r="D615" s="184">
        <v>2</v>
      </c>
      <c r="E615" s="180">
        <v>350000</v>
      </c>
      <c r="F615" s="180">
        <v>700000</v>
      </c>
      <c r="G615" s="180"/>
      <c r="H615" s="43" t="s">
        <v>89</v>
      </c>
    </row>
    <row r="616" spans="1:8" ht="29" hidden="1" x14ac:dyDescent="0.35">
      <c r="A616" s="181" t="s">
        <v>796</v>
      </c>
      <c r="B616" s="183" t="s">
        <v>97</v>
      </c>
      <c r="C616" s="183" t="s">
        <v>91</v>
      </c>
      <c r="D616" s="184">
        <v>2</v>
      </c>
      <c r="E616" s="180">
        <v>1750</v>
      </c>
      <c r="F616" s="180">
        <v>3500</v>
      </c>
      <c r="G616" s="180"/>
      <c r="H616" s="43" t="s">
        <v>89</v>
      </c>
    </row>
    <row r="617" spans="1:8" hidden="1" x14ac:dyDescent="0.35">
      <c r="A617" s="181" t="s">
        <v>797</v>
      </c>
      <c r="B617" s="183" t="s">
        <v>18</v>
      </c>
      <c r="C617" s="183" t="s">
        <v>91</v>
      </c>
      <c r="D617" s="184">
        <v>4</v>
      </c>
      <c r="E617" s="180">
        <v>37000</v>
      </c>
      <c r="F617" s="180">
        <v>148000</v>
      </c>
      <c r="G617" s="180"/>
      <c r="H617" s="43" t="s">
        <v>89</v>
      </c>
    </row>
    <row r="618" spans="1:8" hidden="1" x14ac:dyDescent="0.35">
      <c r="A618" s="181" t="s">
        <v>798</v>
      </c>
      <c r="B618" s="183" t="s">
        <v>100</v>
      </c>
      <c r="C618" s="183" t="s">
        <v>91</v>
      </c>
      <c r="D618" s="184">
        <v>2</v>
      </c>
      <c r="E618" s="180">
        <v>330000</v>
      </c>
      <c r="F618" s="180">
        <v>660000</v>
      </c>
      <c r="G618" s="180"/>
      <c r="H618" s="43" t="s">
        <v>89</v>
      </c>
    </row>
    <row r="619" spans="1:8" hidden="1" x14ac:dyDescent="0.35">
      <c r="A619" s="181" t="s">
        <v>799</v>
      </c>
      <c r="B619" s="183" t="s">
        <v>102</v>
      </c>
      <c r="C619" s="183" t="s">
        <v>91</v>
      </c>
      <c r="D619" s="184">
        <v>2</v>
      </c>
      <c r="E619" s="180">
        <v>165000</v>
      </c>
      <c r="F619" s="180">
        <v>330000</v>
      </c>
      <c r="G619" s="180"/>
      <c r="H619" s="43" t="s">
        <v>89</v>
      </c>
    </row>
    <row r="620" spans="1:8" hidden="1" x14ac:dyDescent="0.35">
      <c r="A620" s="181" t="s">
        <v>800</v>
      </c>
      <c r="B620" s="183" t="s">
        <v>104</v>
      </c>
      <c r="C620" s="183" t="s">
        <v>91</v>
      </c>
      <c r="D620" s="184">
        <v>1</v>
      </c>
      <c r="E620" s="180">
        <v>55000</v>
      </c>
      <c r="F620" s="180">
        <v>55000</v>
      </c>
      <c r="G620" s="180"/>
      <c r="H620" s="43" t="s">
        <v>89</v>
      </c>
    </row>
    <row r="621" spans="1:8" ht="29" hidden="1" x14ac:dyDescent="0.35">
      <c r="A621" s="181" t="s">
        <v>801</v>
      </c>
      <c r="B621" s="183" t="s">
        <v>5</v>
      </c>
      <c r="C621" s="183" t="s">
        <v>91</v>
      </c>
      <c r="D621" s="184">
        <v>1</v>
      </c>
      <c r="E621" s="180">
        <v>350000</v>
      </c>
      <c r="F621" s="180">
        <v>350000</v>
      </c>
      <c r="G621" s="180"/>
      <c r="H621" s="43" t="s">
        <v>89</v>
      </c>
    </row>
    <row r="622" spans="1:8" ht="29" hidden="1" x14ac:dyDescent="0.35">
      <c r="A622" s="181" t="s">
        <v>802</v>
      </c>
      <c r="B622" s="183" t="s">
        <v>16</v>
      </c>
      <c r="C622" s="183" t="s">
        <v>91</v>
      </c>
      <c r="D622" s="184">
        <v>2</v>
      </c>
      <c r="E622" s="180">
        <v>12000</v>
      </c>
      <c r="F622" s="180">
        <v>24000</v>
      </c>
      <c r="G622" s="180"/>
      <c r="H622" s="43" t="s">
        <v>89</v>
      </c>
    </row>
    <row r="623" spans="1:8" hidden="1" x14ac:dyDescent="0.35">
      <c r="A623" s="181" t="s">
        <v>803</v>
      </c>
      <c r="B623" s="183" t="s">
        <v>77</v>
      </c>
      <c r="C623" s="183" t="s">
        <v>91</v>
      </c>
      <c r="D623" s="184">
        <v>1</v>
      </c>
      <c r="E623" s="180">
        <v>8000</v>
      </c>
      <c r="F623" s="180">
        <v>8000</v>
      </c>
      <c r="G623" s="180"/>
      <c r="H623" s="43" t="s">
        <v>89</v>
      </c>
    </row>
    <row r="624" spans="1:8" ht="29" hidden="1" x14ac:dyDescent="0.35">
      <c r="A624" s="181" t="s">
        <v>804</v>
      </c>
      <c r="B624" s="183" t="s">
        <v>24</v>
      </c>
      <c r="C624" s="183" t="s">
        <v>91</v>
      </c>
      <c r="D624" s="184">
        <v>2</v>
      </c>
      <c r="E624" s="180">
        <v>7500</v>
      </c>
      <c r="F624" s="180">
        <v>15000</v>
      </c>
      <c r="G624" s="180"/>
      <c r="H624" s="43" t="s">
        <v>89</v>
      </c>
    </row>
    <row r="625" spans="1:8" hidden="1" x14ac:dyDescent="0.35">
      <c r="A625" s="181" t="s">
        <v>805</v>
      </c>
      <c r="B625" s="183" t="s">
        <v>19</v>
      </c>
      <c r="C625" s="183" t="s">
        <v>91</v>
      </c>
      <c r="D625" s="184">
        <v>2</v>
      </c>
      <c r="E625" s="180">
        <v>400</v>
      </c>
      <c r="F625" s="180">
        <v>800</v>
      </c>
      <c r="G625" s="180"/>
      <c r="H625" s="43" t="s">
        <v>89</v>
      </c>
    </row>
    <row r="626" spans="1:8" hidden="1" x14ac:dyDescent="0.35">
      <c r="A626" s="181" t="s">
        <v>806</v>
      </c>
      <c r="B626" s="183" t="s">
        <v>807</v>
      </c>
      <c r="C626" s="183" t="s">
        <v>115</v>
      </c>
      <c r="D626" s="184">
        <v>1</v>
      </c>
      <c r="E626" s="180">
        <v>165255</v>
      </c>
      <c r="F626" s="180">
        <v>165255</v>
      </c>
      <c r="G626" s="180"/>
      <c r="H626" s="43" t="s">
        <v>89</v>
      </c>
    </row>
    <row r="627" spans="1:8" x14ac:dyDescent="0.35">
      <c r="A627" s="181"/>
      <c r="B627" s="183"/>
      <c r="C627" s="183"/>
      <c r="D627" s="184"/>
      <c r="E627" s="180"/>
      <c r="F627" s="180"/>
      <c r="G627" s="180"/>
    </row>
  </sheetData>
  <autoFilter ref="A2:H626" xr:uid="{8D44BBE3-1913-4EF5-A671-1C80ACF5B781}">
    <filterColumn colId="1">
      <filters>
        <filter val="כבל נחושת מסוג N2XY בחתך 16X5 ממ''ר, כולל סופיות (מפצלת) מתכווצות עם 5 אצבעות לסגירת קצוות הכבל"/>
      </filters>
    </filterColumn>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48ED-A4C2-43AE-8651-EF35C438D9DB}">
  <dimension ref="A1:D38"/>
  <sheetViews>
    <sheetView rightToLeft="1" workbookViewId="0">
      <selection sqref="A1:XFD1048576"/>
    </sheetView>
  </sheetViews>
  <sheetFormatPr defaultRowHeight="14.5" x14ac:dyDescent="0.35"/>
  <cols>
    <col min="1" max="1" width="96.36328125" bestFit="1" customWidth="1"/>
    <col min="2" max="2" width="14.26953125" bestFit="1" customWidth="1"/>
    <col min="3" max="3" width="10.36328125" bestFit="1" customWidth="1"/>
    <col min="4" max="4" width="11.26953125" customWidth="1"/>
    <col min="5" max="5" width="10" bestFit="1" customWidth="1"/>
  </cols>
  <sheetData>
    <row r="1" spans="1:4" x14ac:dyDescent="0.35">
      <c r="A1" s="133" t="s">
        <v>65</v>
      </c>
    </row>
    <row r="3" spans="1:4" x14ac:dyDescent="0.35">
      <c r="A3" s="89"/>
      <c r="B3" s="89" t="s">
        <v>43</v>
      </c>
      <c r="C3" s="89" t="s">
        <v>44</v>
      </c>
      <c r="D3" s="89" t="s">
        <v>51</v>
      </c>
    </row>
    <row r="4" spans="1:4" x14ac:dyDescent="0.35">
      <c r="A4" s="90" t="s">
        <v>55</v>
      </c>
      <c r="B4" s="89"/>
      <c r="C4" s="89">
        <v>6</v>
      </c>
      <c r="D4" s="89">
        <v>165</v>
      </c>
    </row>
    <row r="5" spans="1:4" x14ac:dyDescent="0.35">
      <c r="A5" s="90" t="s">
        <v>56</v>
      </c>
      <c r="B5" s="89"/>
      <c r="C5" s="89">
        <v>7</v>
      </c>
      <c r="D5" s="89">
        <v>170</v>
      </c>
    </row>
    <row r="6" spans="1:4" x14ac:dyDescent="0.35">
      <c r="A6" s="90" t="s">
        <v>57</v>
      </c>
      <c r="B6" s="89"/>
      <c r="C6" s="89">
        <v>2</v>
      </c>
      <c r="D6" s="89">
        <v>77</v>
      </c>
    </row>
    <row r="7" spans="1:4" x14ac:dyDescent="0.35">
      <c r="A7" s="90" t="s">
        <v>58</v>
      </c>
      <c r="B7" s="89">
        <v>2</v>
      </c>
      <c r="C7" s="89">
        <v>3</v>
      </c>
      <c r="D7" s="89">
        <v>106</v>
      </c>
    </row>
    <row r="8" spans="1:4" x14ac:dyDescent="0.35">
      <c r="A8" s="90" t="s">
        <v>59</v>
      </c>
      <c r="B8" s="89">
        <v>1</v>
      </c>
      <c r="C8" s="89">
        <v>5</v>
      </c>
      <c r="D8" s="89">
        <v>115</v>
      </c>
    </row>
    <row r="9" spans="1:4" x14ac:dyDescent="0.35">
      <c r="A9" s="90" t="s">
        <v>60</v>
      </c>
      <c r="B9" s="89"/>
      <c r="C9" s="89">
        <v>4</v>
      </c>
      <c r="D9" s="89">
        <v>107</v>
      </c>
    </row>
    <row r="10" spans="1:4" x14ac:dyDescent="0.35">
      <c r="A10" s="90" t="s">
        <v>61</v>
      </c>
      <c r="B10" s="89"/>
      <c r="C10" s="89">
        <v>8</v>
      </c>
      <c r="D10" s="89">
        <v>170</v>
      </c>
    </row>
    <row r="11" spans="1:4" x14ac:dyDescent="0.35">
      <c r="A11" s="90" t="s">
        <v>62</v>
      </c>
      <c r="B11" s="89"/>
      <c r="C11" s="89">
        <v>3</v>
      </c>
      <c r="D11" s="89">
        <v>115</v>
      </c>
    </row>
    <row r="12" spans="1:4" x14ac:dyDescent="0.35">
      <c r="A12" s="90" t="s">
        <v>63</v>
      </c>
      <c r="B12" s="89">
        <v>1</v>
      </c>
      <c r="C12" s="89">
        <v>4</v>
      </c>
      <c r="D12" s="89">
        <v>115</v>
      </c>
    </row>
    <row r="13" spans="1:4" x14ac:dyDescent="0.35">
      <c r="A13" s="90" t="s">
        <v>64</v>
      </c>
      <c r="B13" s="89"/>
      <c r="C13" s="89">
        <v>3</v>
      </c>
      <c r="D13" s="89">
        <v>60</v>
      </c>
    </row>
    <row r="14" spans="1:4" x14ac:dyDescent="0.35">
      <c r="B14">
        <f>SUM(B4:B13)</f>
        <v>4</v>
      </c>
      <c r="C14">
        <f t="shared" ref="C14:D14" si="0">SUM(C4:C13)</f>
        <v>45</v>
      </c>
      <c r="D14">
        <f t="shared" si="0"/>
        <v>1200</v>
      </c>
    </row>
    <row r="16" spans="1:4" x14ac:dyDescent="0.35">
      <c r="A16" s="133" t="s">
        <v>66</v>
      </c>
    </row>
    <row r="18" spans="1:2" x14ac:dyDescent="0.35">
      <c r="A18" s="89" t="s">
        <v>14</v>
      </c>
      <c r="B18" s="3">
        <v>82500</v>
      </c>
    </row>
    <row r="19" spans="1:2" x14ac:dyDescent="0.35">
      <c r="A19" s="89" t="s">
        <v>21</v>
      </c>
      <c r="B19" s="3">
        <v>26000</v>
      </c>
    </row>
    <row r="20" spans="1:2" x14ac:dyDescent="0.35">
      <c r="A20" s="89" t="s">
        <v>46</v>
      </c>
      <c r="B20" s="3">
        <v>1750</v>
      </c>
    </row>
    <row r="21" spans="1:2" x14ac:dyDescent="0.35">
      <c r="A21" s="89" t="s">
        <v>15</v>
      </c>
      <c r="B21" s="3">
        <v>14000</v>
      </c>
    </row>
    <row r="22" spans="1:2" x14ac:dyDescent="0.35">
      <c r="A22" s="89" t="s">
        <v>16</v>
      </c>
      <c r="B22" s="3">
        <v>12000</v>
      </c>
    </row>
    <row r="23" spans="1:2" x14ac:dyDescent="0.35">
      <c r="A23" s="89" t="s">
        <v>45</v>
      </c>
      <c r="B23" s="3">
        <v>1750</v>
      </c>
    </row>
    <row r="24" spans="1:2" x14ac:dyDescent="0.35">
      <c r="A24" s="89" t="s">
        <v>20</v>
      </c>
      <c r="B24" s="3">
        <v>900</v>
      </c>
    </row>
    <row r="25" spans="1:2" x14ac:dyDescent="0.35">
      <c r="A25" s="89" t="s">
        <v>24</v>
      </c>
      <c r="B25" s="3">
        <v>7500</v>
      </c>
    </row>
    <row r="26" spans="1:2" x14ac:dyDescent="0.35">
      <c r="A26" s="89" t="s">
        <v>23</v>
      </c>
      <c r="B26" s="3">
        <v>9500</v>
      </c>
    </row>
    <row r="27" spans="1:2" x14ac:dyDescent="0.35">
      <c r="A27" s="89" t="s">
        <v>19</v>
      </c>
      <c r="B27" s="3">
        <v>400</v>
      </c>
    </row>
    <row r="28" spans="1:2" x14ac:dyDescent="0.35">
      <c r="A28" s="89" t="s">
        <v>17</v>
      </c>
      <c r="B28" s="3">
        <v>350000</v>
      </c>
    </row>
    <row r="29" spans="1:2" x14ac:dyDescent="0.35">
      <c r="A29" s="89" t="s">
        <v>22</v>
      </c>
      <c r="B29" s="3">
        <v>1750</v>
      </c>
    </row>
    <row r="30" spans="1:2" x14ac:dyDescent="0.35">
      <c r="A30" s="89" t="s">
        <v>18</v>
      </c>
      <c r="B30" s="3">
        <v>37000</v>
      </c>
    </row>
    <row r="31" spans="1:2" x14ac:dyDescent="0.35">
      <c r="A31" s="89" t="s">
        <v>30</v>
      </c>
      <c r="B31" s="3">
        <v>330000</v>
      </c>
    </row>
    <row r="32" spans="1:2" x14ac:dyDescent="0.35">
      <c r="A32" s="89" t="s">
        <v>31</v>
      </c>
      <c r="B32" s="3">
        <v>165000</v>
      </c>
    </row>
    <row r="33" spans="1:2" x14ac:dyDescent="0.35">
      <c r="A33" s="90" t="s">
        <v>4</v>
      </c>
      <c r="B33" s="135">
        <f>'כתב כמויות - מלא'!K24/'כתב כמויות - מלא'!C24</f>
        <v>45000</v>
      </c>
    </row>
    <row r="34" spans="1:2" x14ac:dyDescent="0.35">
      <c r="A34" s="90" t="s">
        <v>5</v>
      </c>
      <c r="B34" s="135">
        <f>'כתב כמויות - מלא'!K25/'כתב כמויות - מלא'!C25</f>
        <v>620000</v>
      </c>
    </row>
    <row r="35" spans="1:2" x14ac:dyDescent="0.35">
      <c r="A35" s="90" t="s">
        <v>26</v>
      </c>
      <c r="B35" s="135">
        <f>'כתב כמויות - מלא'!K26/'כתב כמויות - מלא'!C26</f>
        <v>250000</v>
      </c>
    </row>
    <row r="36" spans="1:2" x14ac:dyDescent="0.35">
      <c r="A36" s="90" t="s">
        <v>37</v>
      </c>
      <c r="B36" s="135">
        <f>'כתב כמויות - מלא'!K27/'כתב כמויות - מלא'!C27</f>
        <v>48000</v>
      </c>
    </row>
    <row r="37" spans="1:2" x14ac:dyDescent="0.35">
      <c r="A37" s="90" t="s">
        <v>39</v>
      </c>
      <c r="B37" s="135">
        <f>'כתב כמויות - מלא'!K28/'כתב כמויות - מלא'!C28</f>
        <v>9000</v>
      </c>
    </row>
    <row r="38" spans="1:2" x14ac:dyDescent="0.35">
      <c r="A38" s="90" t="s">
        <v>38</v>
      </c>
      <c r="B38" s="135">
        <f>'כתב כמויות - מלא'!K29/'כתב כמויות - מלא'!C29</f>
        <v>1800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8</vt:i4>
      </vt:variant>
    </vt:vector>
  </HeadingPairs>
  <TitlesOfParts>
    <vt:vector size="8" baseType="lpstr">
      <vt:lpstr>יצוא השוואת הצעות</vt:lpstr>
      <vt:lpstr>טופס הצעת מחיר</vt:lpstr>
      <vt:lpstr>גיליון1</vt:lpstr>
      <vt:lpstr>כתב כמויות על פי מקטעים</vt:lpstr>
      <vt:lpstr>כתב כמויות - מלא</vt:lpstr>
      <vt:lpstr>Pivot table</vt:lpstr>
      <vt:lpstr>פסיבי</vt:lpstr>
      <vt:lpstr>טבלאות עזר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yigal bazak</dc:creator>
  <cp:lastModifiedBy>Tal Cohen</cp:lastModifiedBy>
  <dcterms:created xsi:type="dcterms:W3CDTF">2021-03-10T17:11:38Z</dcterms:created>
  <dcterms:modified xsi:type="dcterms:W3CDTF">2022-03-22T06:45:47Z</dcterms:modified>
</cp:coreProperties>
</file>